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trukcja wypełniania DPAE" sheetId="1" state="visible" r:id="rId2"/>
    <sheet name="DPAE" sheetId="2" state="visible" r:id="rId3"/>
    <sheet name="Dane brzegowe" sheetId="3" state="visible" r:id="rId4"/>
  </sheets>
  <definedNames>
    <definedName function="false" hidden="false" localSheetId="2" name="_xlnm.Print_Area" vbProcedure="false">'Dane brzegowe'!$A$1:$L$36</definedName>
    <definedName function="false" hidden="false" localSheetId="1" name="_xlnm.Print_Area" vbProcedure="false">DPAE!$A$1:$I$50</definedName>
    <definedName function="false" hidden="false" localSheetId="0" name="_xlnm.Print_Area" vbProcedure="false">'Instrukcja wypełniania DPAE'!$A$1:$R$21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<sst xmlns="http://schemas.openxmlformats.org/spreadsheetml/2006/main" count="243" uniqueCount="159">
  <si>
    <r>
      <rPr>
        <b val="true"/>
        <sz val="16"/>
        <color rgb="FF000000"/>
        <rFont val="Calibri"/>
        <family val="2"/>
        <charset val="238"/>
      </rPr>
      <t xml:space="preserve">INSTRUKCJA WYPEŁNIANIA DOKUMENTU PODSUMOWUJĄCEGO AUDYT ENERGETYCZNY</t>
    </r>
    <r>
      <rPr>
        <sz val="11"/>
        <color rgb="FF000000"/>
        <rFont val="Calibri"/>
        <family val="2"/>
        <charset val="1"/>
      </rPr>
      <t xml:space="preserve"> 
Składanego jako załącznik do wniosku o płatność w ramach programu priorytetowego "Czyste Powietrze"</t>
    </r>
  </si>
  <si>
    <t xml:space="preserve">1.</t>
  </si>
  <si>
    <t xml:space="preserve">W Dokumencie należy wypełniać jedynie pola w kolorze białym, z wyjątkiem sytuacji opisanych poniżej w pkt 5.4 i 5.5 poniżej (pola w kolorze jasnożółtym lub jasnozielonym).</t>
  </si>
  <si>
    <t xml:space="preserve">2.</t>
  </si>
  <si>
    <t xml:space="preserve">Pola w odcieniach szarości, a także pola w kolorze żółtym i zielonym zawierające jednostki nie powinny być wypełniane.</t>
  </si>
  <si>
    <t xml:space="preserve">3.</t>
  </si>
  <si>
    <r>
      <rPr>
        <b val="true"/>
        <sz val="11"/>
        <color rgb="FF000000"/>
        <rFont val="Calibri"/>
        <family val="2"/>
        <charset val="238"/>
      </rPr>
      <t xml:space="preserve">Sekcja I </t>
    </r>
    <r>
      <rPr>
        <b val="true"/>
        <i val="true"/>
        <sz val="11"/>
        <color rgb="FF000000"/>
        <rFont val="Calibri"/>
        <family val="2"/>
        <charset val="238"/>
      </rPr>
      <t xml:space="preserve">Dane o budynku mieszkalnym / lokalu mieszkalnym</t>
    </r>
  </si>
  <si>
    <t xml:space="preserve">3.1</t>
  </si>
  <si>
    <t xml:space="preserve">W sekcji należy podać dane dot. budynku / lokalu mieszkalnego.</t>
  </si>
  <si>
    <t xml:space="preserve">4.</t>
  </si>
  <si>
    <r>
      <rPr>
        <sz val="11"/>
        <rFont val="Calibri"/>
        <family val="2"/>
        <charset val="1"/>
      </rPr>
      <t xml:space="preserve">W sekcji </t>
    </r>
    <r>
      <rPr>
        <b val="true"/>
        <sz val="11"/>
        <rFont val="Calibri"/>
        <family val="2"/>
        <charset val="1"/>
      </rPr>
      <t xml:space="preserve">II. Zakres rzeczowy wchodzący w skład wariantu optymalnego z audytu energetycznego (wariantu wybranego do realizacji przez audytora)</t>
    </r>
    <r>
      <rPr>
        <sz val="11"/>
        <rFont val="Calibri"/>
        <family val="2"/>
        <charset val="1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 val="true"/>
        <sz val="11"/>
        <rFont val="Calibri"/>
        <family val="2"/>
        <charset val="1"/>
      </rPr>
      <t xml:space="preserve">modernizacja systemu grzewczego i systemu przygotowania ciepłej wody użytkowej </t>
    </r>
    <r>
      <rPr>
        <sz val="11"/>
        <rFont val="Calibri"/>
        <family val="2"/>
        <charset val="1"/>
      </rPr>
      <t xml:space="preserve">w odniesieniu do kosztów kwalifikowanych Programu</t>
    </r>
    <r>
      <rPr>
        <i val="true"/>
        <sz val="11"/>
        <rFont val="Calibri"/>
        <family val="2"/>
        <charset val="1"/>
      </rPr>
      <t xml:space="preserve">. 
</t>
    </r>
    <r>
      <rPr>
        <sz val="11"/>
        <rFont val="Calibri"/>
        <family val="2"/>
        <charset val="1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 val="true"/>
        <sz val="11"/>
        <rFont val="Calibri"/>
        <family val="2"/>
        <charset val="1"/>
      </rPr>
      <t xml:space="preserve">"nie dotyczy". 
</t>
    </r>
    <r>
      <rPr>
        <sz val="11"/>
        <rFont val="Calibri"/>
        <family val="2"/>
        <charset val="1"/>
      </rPr>
      <t xml:space="preserve"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</si>
  <si>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 xml:space="preserve">4.2</t>
  </si>
  <si>
    <t xml:space="preserve">Jeżeli audyt energetyczny uwzględnia instalację kolektorów słonecznych lub fotowoltaiki należy podać odpowiednio powierzchnię/moc instalacji.</t>
  </si>
  <si>
    <t xml:space="preserve">5.</t>
  </si>
  <si>
    <r>
      <rPr>
        <b val="true"/>
        <sz val="11"/>
        <color rgb="FF000000"/>
        <rFont val="Calibri"/>
        <family val="2"/>
        <charset val="238"/>
      </rPr>
      <t xml:space="preserve">Sekcja III. </t>
    </r>
    <r>
      <rPr>
        <b val="true"/>
        <i val="true"/>
        <sz val="11"/>
        <color rgb="FF000000"/>
        <rFont val="Calibri"/>
        <family val="2"/>
        <charset val="238"/>
      </rPr>
      <t xml:space="preserve">Wskaźniki rocznego zapotrzebowania na ciepło do ogrzewania budynku </t>
    </r>
  </si>
  <si>
    <t xml:space="preserve">5.1</t>
  </si>
  <si>
    <r>
      <rPr>
        <sz val="11"/>
        <rFont val="Calibri"/>
        <family val="2"/>
        <charset val="1"/>
      </rP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 val="true"/>
        <sz val="11"/>
        <rFont val="Calibri"/>
        <family val="2"/>
        <charset val="1"/>
      </rPr>
      <t xml:space="preserve">a w polu "po termomodernizacji" należy wybrać: "Nie obejmowało wymiany źródła ciepła"</t>
    </r>
    <r>
      <rPr>
        <sz val="11"/>
        <rFont val="Calibri"/>
        <family val="2"/>
        <charset val="1"/>
      </rPr>
      <t xml:space="preserve">.</t>
    </r>
  </si>
  <si>
    <t xml:space="preserve">5.2</t>
  </si>
  <si>
    <r>
      <rPr>
        <sz val="11"/>
        <color rgb="FF000000"/>
        <rFont val="Calibri"/>
        <family val="2"/>
        <charset val="1"/>
      </rP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</rPr>
      <t xml:space="preserve">Jeżeli redukcja wskaźnika jest mniejsza niż 40% - wartość wyświetla się na czerwono.</t>
    </r>
    <r>
      <rPr>
        <sz val="11"/>
        <rFont val="Calibri"/>
        <family val="2"/>
        <charset val="238"/>
      </rPr>
      <t xml:space="preserve"> Nie stanowi to o błędzie pod warunkiem osiągnięcia wartość wskaźnika na poziomie min. 80 kWh/(m2*rok).</t>
    </r>
  </si>
  <si>
    <t xml:space="preserve">5.3</t>
  </si>
  <si>
    <t xml:space="preserve">Należy podać wskaźnik rocznego zapotrzebowania na ciepło do ogrzewania budynku (z uwzględnieniem sprawności systemu grzewczego i przerw w ogrzewaniu) [kWh/(m2*rok)] przed termomodernizacją i po termomodernizacji, który został obliczony w audycie energetycznym.</t>
  </si>
  <si>
    <t xml:space="preserve">5.4</t>
  </si>
  <si>
    <r>
      <rPr>
        <sz val="11"/>
        <color rgb="FF000000"/>
        <rFont val="Calibri"/>
        <family val="2"/>
        <charset val="1"/>
      </rP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 val="true"/>
        <sz val="11"/>
        <color rgb="FF000000"/>
        <rFont val="Calibri"/>
        <family val="2"/>
        <charset val="238"/>
      </rPr>
      <t xml:space="preserve">Jeżeli w ramach audytu energetycznego zostały obliczone te wartości - należy je wpisać w pola E28 i G28. </t>
    </r>
    <r>
      <rPr>
        <sz val="11"/>
        <color rgb="FF000000"/>
        <rFont val="Calibri"/>
        <family val="2"/>
        <charset val="238"/>
      </rPr>
      <t xml:space="preserve">W przeciwnym wypadku wartości zostaną wyliczone automatycznie.</t>
    </r>
  </si>
  <si>
    <t xml:space="preserve">5.5</t>
  </si>
  <si>
    <r>
      <rPr>
        <sz val="11"/>
        <color rgb="FF000000"/>
        <rFont val="Calibri"/>
        <family val="2"/>
        <charset val="1"/>
      </rPr>
      <t xml:space="preserve">Następnie należy odpowiedzić na pytania: Czy wartość redukcji emisji PM10/BaP/CO</t>
    </r>
    <r>
      <rPr>
        <vertAlign val="subscript"/>
        <sz val="11"/>
        <color rgb="FF000000"/>
        <rFont val="Calibri"/>
        <family val="2"/>
        <charset val="238"/>
      </rPr>
      <t xml:space="preserve">2</t>
    </r>
    <r>
      <rPr>
        <sz val="11"/>
        <color rgb="FF000000"/>
        <rFont val="Calibri"/>
        <family val="2"/>
        <charset val="1"/>
      </rPr>
      <t xml:space="preserve"> zostały wyliczone w audycie energetycznym. </t>
    </r>
    <r>
      <rPr>
        <b val="true"/>
        <sz val="11"/>
        <color rgb="FF000000"/>
        <rFont val="Calibri"/>
        <family val="2"/>
        <charset val="238"/>
      </rPr>
      <t xml:space="preserve">Jeżeli w ramach audytu energetycznego zostały obliczone te wartości - należy je wpisać odpowiednio w pola E34, E35 lub E36. </t>
    </r>
    <r>
      <rPr>
        <sz val="11"/>
        <color rgb="FF000000"/>
        <rFont val="Calibri"/>
        <family val="2"/>
        <charset val="1"/>
      </rPr>
      <t xml:space="preserve">W przeciwnym wypadku wartości zostaną wyliczone automatycznie.</t>
    </r>
  </si>
  <si>
    <t xml:space="preserve">7.</t>
  </si>
  <si>
    <r>
      <rPr>
        <sz val="11"/>
        <color rgb="FF000000"/>
        <rFont val="Calibri"/>
        <family val="2"/>
        <charset val="1"/>
      </rPr>
      <t xml:space="preserve">W sekcji I</t>
    </r>
    <r>
      <rPr>
        <b val="true"/>
        <sz val="11"/>
        <color rgb="FF000000"/>
        <rFont val="Calibri"/>
        <family val="2"/>
        <charset val="238"/>
      </rPr>
      <t xml:space="preserve">V. Oświadczenia Audytora</t>
    </r>
    <r>
      <rPr>
        <sz val="11"/>
        <color rgb="FF000000"/>
        <rFont val="Calibri"/>
        <family val="2"/>
        <charset val="1"/>
      </rPr>
      <t xml:space="preserve"> należy wpisać datę przekazania audytu energetycznego Beneficjentowi.</t>
    </r>
  </si>
  <si>
    <t xml:space="preserve">8.</t>
  </si>
  <si>
    <r>
      <rPr>
        <sz val="11"/>
        <color rgb="FF000000"/>
        <rFont val="Calibri"/>
        <family val="2"/>
        <charset val="1"/>
      </rPr>
      <t xml:space="preserve">W sekcji </t>
    </r>
    <r>
      <rPr>
        <b val="true"/>
        <i val="true"/>
        <sz val="11"/>
        <color rgb="FF000000"/>
        <rFont val="Calibri"/>
        <family val="2"/>
        <charset val="238"/>
      </rPr>
      <t xml:space="preserve">V. Uwagi, komentarze, podpis</t>
    </r>
    <r>
      <rPr>
        <sz val="11"/>
        <color rgb="FF000000"/>
        <rFont val="Calibri"/>
        <family val="2"/>
        <charset val="1"/>
      </rPr>
      <t xml:space="preserve"> Audytor ma możliwość zamieszczenia dodatkowych informacji dla Beneficjenta lub wojewódzkich funduszy ochrony środowiska i gospodarki wodnej.</t>
    </r>
  </si>
  <si>
    <t xml:space="preserve">9.</t>
  </si>
  <si>
    <r>
      <rPr>
        <sz val="11"/>
        <color rgb="FF000000"/>
        <rFont val="Calibri"/>
        <family val="2"/>
        <charset val="1"/>
      </rPr>
      <t xml:space="preserve">W sekcji </t>
    </r>
    <r>
      <rPr>
        <b val="true"/>
        <i val="true"/>
        <sz val="11"/>
        <color rgb="FF000000"/>
        <rFont val="Calibri"/>
        <family val="2"/>
        <charset val="238"/>
      </rPr>
      <t xml:space="preserve">V. Uwagi, komentarze, podpis </t>
    </r>
    <r>
      <rPr>
        <sz val="11"/>
        <color rgb="FF000000"/>
        <rFont val="Calibri"/>
        <family val="2"/>
        <charset val="238"/>
      </rPr>
      <t xml:space="preserve">wymagany jest podpis </t>
    </r>
    <r>
      <rPr>
        <sz val="11"/>
        <color rgb="FF000000"/>
        <rFont val="Calibri"/>
        <family val="2"/>
        <charset val="1"/>
      </rPr>
      <t xml:space="preserve"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</si>
  <si>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 xml:space="preserve">10.</t>
  </si>
  <si>
    <t xml:space="preserve"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</si>
  <si>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 xml:space="preserve">11.</t>
  </si>
  <si>
    <r>
      <rPr>
        <sz val="11"/>
        <color rgb="FF000000"/>
        <rFont val="Calibri"/>
        <family val="2"/>
        <charset val="1"/>
      </rP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 val="true"/>
        <sz val="11"/>
        <color rgb="FF000000"/>
        <rFont val="Calibri"/>
        <family val="2"/>
        <charset val="238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 val="true"/>
        <sz val="11"/>
        <color rgb="FFFF0000"/>
        <rFont val="Calibri"/>
        <family val="2"/>
        <charset val="238"/>
      </rPr>
      <t xml:space="preserve">Wyświetlanie powyższego komunikatu nie jest jednoznaczne z przyznaniem dofinansowania na kompleksową termomodernizację.</t>
    </r>
  </si>
  <si>
    <t xml:space="preserve">12.</t>
  </si>
  <si>
    <t xml:space="preserve">Uwaga! Pola z błędami są oznaczone na czerwono z różowym tłem.</t>
  </si>
  <si>
    <r>
      <rPr>
        <b val="true"/>
        <sz val="18"/>
        <color rgb="FF000000"/>
        <rFont val="Calibri"/>
        <family val="2"/>
        <charset val="238"/>
      </rPr>
      <t xml:space="preserve">DOKUMENT PODSUMOWUJĄCY AUDYT ENERGETYCZNY
</t>
    </r>
    <r>
      <rPr>
        <sz val="14"/>
        <color rgb="FF000000"/>
        <rFont val="Calibri"/>
        <family val="2"/>
        <charset val="238"/>
      </rPr>
      <t xml:space="preserve">PODSUMOWANIE OBLICZEŃ AUDYTOWYCH Z WYLICZENIEM EFEKTÓW ENERGETYCZNYCH I EKOLOGICZNYCH
ZAŁĄCZNIK DO WNIOSKU O PŁATNOŚĆ W RAMACH PROGRAMU PRIORYTETOWEGO CZYSTE POWIETRZE 
</t>
    </r>
    <r>
      <rPr>
        <sz val="11"/>
        <color rgb="FF000000"/>
        <rFont val="Calibri"/>
        <family val="2"/>
        <charset val="238"/>
      </rPr>
      <t xml:space="preserve"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</si>
  <si>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 xml:space="preserve">I. Dane o budynku mieszkalnym / lokalu mieszkalnym</t>
  </si>
  <si>
    <t xml:space="preserve">Kod pocztowy</t>
  </si>
  <si>
    <t xml:space="preserve">Miejscowość</t>
  </si>
  <si>
    <t xml:space="preserve">Adres budynku jednorodzinnego mieszkalnego / lokalu mieszkalnego</t>
  </si>
  <si>
    <t xml:space="preserve">Ulica</t>
  </si>
  <si>
    <t xml:space="preserve">Nr budynku</t>
  </si>
  <si>
    <t xml:space="preserve">Nr lokalu</t>
  </si>
  <si>
    <t xml:space="preserve">Powierzchnia użytkowa budynku</t>
  </si>
  <si>
    <r>
      <rPr>
        <sz val="12"/>
        <color rgb="FF000000"/>
        <rFont val="Calibri"/>
        <family val="2"/>
        <charset val="1"/>
      </rPr>
      <t xml:space="preserve">m</t>
    </r>
    <r>
      <rPr>
        <vertAlign val="superscript"/>
        <sz val="12"/>
        <color rgb="FF000000"/>
        <rFont val="Calibri"/>
        <family val="2"/>
        <charset val="238"/>
      </rPr>
      <t xml:space="preserve">2</t>
    </r>
  </si>
  <si>
    <r>
      <rPr>
        <b val="true"/>
        <sz val="14"/>
        <color rgb="FF000000"/>
        <rFont val="Calibri"/>
        <family val="2"/>
        <charset val="1"/>
      </rPr>
      <t xml:space="preserve"> II. Zakres rzeczowy wchodzący w skład wariantu optymalnego z audytu energetycznego (wariantu wybranego do realizacji przez audytora) </t>
    </r>
    <r>
      <rPr>
        <b val="true"/>
        <vertAlign val="superscript"/>
        <sz val="14"/>
        <color rgb="FF000000"/>
        <rFont val="Calibri"/>
        <family val="2"/>
        <charset val="238"/>
      </rPr>
      <t xml:space="preserve">1)</t>
    </r>
    <r>
      <rPr>
        <b val="true"/>
        <sz val="14"/>
        <color rgb="FF000000"/>
        <rFont val="Calibri"/>
        <family val="2"/>
        <charset val="1"/>
      </rPr>
      <t xml:space="preserve">  </t>
    </r>
  </si>
  <si>
    <t xml:space="preserve">Nazwa </t>
  </si>
  <si>
    <t xml:space="preserve">Współczynnik przenikania ciepła przegrody U przed termomodernizacją</t>
  </si>
  <si>
    <t xml:space="preserve">Współczynnik przenikania ciepła przegrody U 
po termomodernizacji</t>
  </si>
  <si>
    <t xml:space="preserve">Np. Modernizacja systemu grzewczego i systemu przygotowania ciepłej wody użytkowej</t>
  </si>
  <si>
    <t xml:space="preserve">Nie dotyczy</t>
  </si>
  <si>
    <t xml:space="preserve">Np. Modernizacja przegrody ściana zewnętrzna piwnica i parter</t>
  </si>
  <si>
    <t xml:space="preserve">Np. 0,999</t>
  </si>
  <si>
    <t xml:space="preserve">Np. 0,111</t>
  </si>
  <si>
    <t xml:space="preserve">Np. Wymiana okien</t>
  </si>
  <si>
    <t xml:space="preserve">Np. 9,999</t>
  </si>
  <si>
    <t xml:space="preserve">6.</t>
  </si>
  <si>
    <t xml:space="preserve">Odnawialne Źródła Energii (OZE) - jeśli dotyczy:</t>
  </si>
  <si>
    <t xml:space="preserve">Kolektory słoneczne o powierzchni:</t>
  </si>
  <si>
    <r>
      <rPr>
        <sz val="12"/>
        <color rgb="FF000000"/>
        <rFont val="Calibri"/>
        <family val="2"/>
        <charset val="1"/>
      </rPr>
      <t xml:space="preserve">m</t>
    </r>
    <r>
      <rPr>
        <vertAlign val="superscript"/>
        <sz val="12"/>
        <color rgb="FF000000"/>
        <rFont val="Calibri"/>
        <family val="2"/>
        <charset val="238"/>
      </rPr>
      <t xml:space="preserve">2</t>
    </r>
    <r>
      <rPr>
        <sz val="12"/>
        <color rgb="FF000000"/>
        <rFont val="Calibri"/>
        <family val="2"/>
        <charset val="238"/>
      </rPr>
      <t xml:space="preserve">    </t>
    </r>
  </si>
  <si>
    <t xml:space="preserve">i mocy:</t>
  </si>
  <si>
    <t xml:space="preserve">kWc</t>
  </si>
  <si>
    <t xml:space="preserve">Instalacja fotowoltaiczna (PV) o mocy:</t>
  </si>
  <si>
    <t xml:space="preserve">kWp</t>
  </si>
  <si>
    <t xml:space="preserve">III. Wskaźniki rocznego zapotrzebowania na ciepło do ogrzewania budynku i redukcji niektórych emisji - zgodnie z audytem energetycznym</t>
  </si>
  <si>
    <t xml:space="preserve">Przed termomodernizacją:</t>
  </si>
  <si>
    <t xml:space="preserve">Po termomodernizacji:</t>
  </si>
  <si>
    <t xml:space="preserve">Redukcja 
w [%]</t>
  </si>
  <si>
    <t xml:space="preserve">Wartość</t>
  </si>
  <si>
    <t xml:space="preserve">Jednostka</t>
  </si>
  <si>
    <t xml:space="preserve">Główne źródło ciepła</t>
  </si>
  <si>
    <r>
      <rPr>
        <i val="true"/>
        <sz val="12"/>
        <rFont val="Calibri"/>
        <family val="2"/>
        <charset val="238"/>
      </rPr>
      <t xml:space="preserve">Wskaźnik rocznego zapotrzebowania na ciepło do ogrzewania budynku 
(bez uwzględnienia sprawności systemu grzewczego i przerw w ogrzewaniu)</t>
    </r>
    <r>
      <rPr>
        <b val="true"/>
        <i val="true"/>
        <vertAlign val="superscript"/>
        <sz val="12"/>
        <rFont val="Calibri"/>
        <family val="2"/>
        <charset val="238"/>
      </rPr>
      <t xml:space="preserve">2)</t>
    </r>
  </si>
  <si>
    <r>
      <rPr>
        <sz val="12"/>
        <color rgb="FF000000"/>
        <rFont val="Calibri"/>
        <family val="2"/>
        <charset val="1"/>
      </rPr>
      <t xml:space="preserve">kWh/(m</t>
    </r>
    <r>
      <rPr>
        <vertAlign val="superscript"/>
        <sz val="12"/>
        <color rgb="FF000000"/>
        <rFont val="Calibri"/>
        <family val="2"/>
        <charset val="238"/>
      </rPr>
      <t xml:space="preserve">2</t>
    </r>
    <r>
      <rPr>
        <sz val="12"/>
        <color rgb="FF000000"/>
        <rFont val="Calibri"/>
        <family val="2"/>
        <charset val="1"/>
      </rPr>
      <t xml:space="preserve">*rok)</t>
    </r>
  </si>
  <si>
    <r>
      <rPr>
        <i val="true"/>
        <sz val="12"/>
        <rFont val="Calibri"/>
        <family val="2"/>
        <charset val="238"/>
      </rPr>
      <t xml:space="preserve">Wskaźnik rocznego zapotrzebowania na ciepło do ogrzewania budynku 
(z uwzględnieniem sprawności systemu grzewczego i przerw w ogrzewaniu)</t>
    </r>
    <r>
      <rPr>
        <b val="true"/>
        <i val="true"/>
        <vertAlign val="superscript"/>
        <sz val="12"/>
        <rFont val="Calibri"/>
        <family val="2"/>
        <charset val="238"/>
      </rPr>
      <t xml:space="preserve">3)</t>
    </r>
  </si>
  <si>
    <r>
      <rPr>
        <i val="true"/>
        <sz val="12"/>
        <rFont val="Calibri"/>
        <family val="2"/>
        <charset val="238"/>
      </rPr>
      <t xml:space="preserve">Wskaźnik rocznego zapotrzebowania na nieodnawialną energię pierwotną do ogrzewania budynku</t>
    </r>
    <r>
      <rPr>
        <i val="true"/>
        <vertAlign val="superscript"/>
        <sz val="12"/>
        <rFont val="Calibri"/>
        <family val="2"/>
        <charset val="238"/>
      </rPr>
      <t xml:space="preserve">4)</t>
    </r>
  </si>
  <si>
    <t xml:space="preserve">Czy wartość została obliczona w audycie energetycznym?</t>
  </si>
  <si>
    <t xml:space="preserve">Emisja pyłu PM10</t>
  </si>
  <si>
    <t xml:space="preserve">g/rok</t>
  </si>
  <si>
    <t xml:space="preserve">Emisja benzo(a)pirenu</t>
  </si>
  <si>
    <r>
      <rPr>
        <i val="true"/>
        <sz val="12"/>
        <color rgb="FF000000"/>
        <rFont val="Calibri"/>
        <family val="2"/>
        <charset val="1"/>
      </rPr>
      <t xml:space="preserve">Emisja CO</t>
    </r>
    <r>
      <rPr>
        <i val="true"/>
        <vertAlign val="subscript"/>
        <sz val="12"/>
        <color rgb="FF000000"/>
        <rFont val="Calibri"/>
        <family val="2"/>
        <charset val="238"/>
      </rPr>
      <t xml:space="preserve">2</t>
    </r>
  </si>
  <si>
    <t xml:space="preserve">kg/rok</t>
  </si>
  <si>
    <t xml:space="preserve">EK – wskaźnik rocznego zapotrzebowania na
energię końcową</t>
  </si>
  <si>
    <t xml:space="preserve">EP – wskaźnik rocznego zapotrzebowania na
nieodnawialną energię pierwotną</t>
  </si>
  <si>
    <t xml:space="preserve">IV. Oświadczenia Audytora</t>
  </si>
  <si>
    <t xml:space="preserve">Oświadczam, że wykonałem/wykonałam audyt energetyczny dotyczący budynku mieszkalnego / lokalu mieszkalnego wskazanego w części I  niniejszego Dokumentu i przekazałem/przekazałam go Beneficjentowi w dniu:</t>
  </si>
  <si>
    <t xml:space="preserve">2. 
3.</t>
  </si>
  <si>
    <t xml:space="preserve"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</si>
  <si>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 xml:space="preserve">V. Uwagi, komentarze, podpis</t>
  </si>
  <si>
    <t xml:space="preserve">Uwagi/komentarze:</t>
  </si>
  <si>
    <t xml:space="preserve">Imię, nazwisko, data i podpis Audytora:</t>
  </si>
  <si>
    <t xml:space="preserve">Objaśnienia</t>
  </si>
  <si>
    <t xml:space="preserve">1) W tabeli należy wpisać rodzaje zadań (ulepszeń, usprawnień) wskazanych przez audytora do realizacji na podstawie wariantu optymalnego</t>
  </si>
  <si>
    <t xml:space="preserve"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</si>
  <si>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t xml:space="preserve">5) Wyliczenie efektów ekologicznych na podstawie danych wprowadzonych w pkt III.
6) Rozumiane jako moc zainstalowanych mikroinstalacji fotowoltaicznych.</t>
  </si>
  <si>
    <t xml:space="preserve">WALIDACJA</t>
  </si>
  <si>
    <t xml:space="preserve">Wersja 3.0 </t>
  </si>
  <si>
    <t xml:space="preserve">Przedsięwzięcie dot. źródła ciepła</t>
  </si>
  <si>
    <t xml:space="preserve">Lp.</t>
  </si>
  <si>
    <t xml:space="preserve">Źródło ciepła</t>
  </si>
  <si>
    <t xml:space="preserve">paliwo:</t>
  </si>
  <si>
    <t xml:space="preserve">uśredniona sezonowa sprawność źródła ciepła 1)</t>
  </si>
  <si>
    <t xml:space="preserve">współczynnik nakładu nieodnawialnej energii pierwotnej 2)</t>
  </si>
  <si>
    <t xml:space="preserve">Wskaźniki emisji zanieczyszczeń - przeliczone na GJ</t>
  </si>
  <si>
    <t xml:space="preserve">Wskaźniki emisji zanieczyszczeń - przeliczenie na MWh (do sporządzenia obliczeń metodą wskaźnikową)</t>
  </si>
  <si>
    <t xml:space="preserve">CO2 3)</t>
  </si>
  <si>
    <t xml:space="preserve">PM10 4)</t>
  </si>
  <si>
    <t xml:space="preserve">BaP 4)</t>
  </si>
  <si>
    <t xml:space="preserve">CO2</t>
  </si>
  <si>
    <t xml:space="preserve">PM10</t>
  </si>
  <si>
    <t xml:space="preserve">BaP</t>
  </si>
  <si>
    <t xml:space="preserve">kg/GJ</t>
  </si>
  <si>
    <t xml:space="preserve">g/GJ</t>
  </si>
  <si>
    <t xml:space="preserve">kg/MWh</t>
  </si>
  <si>
    <t xml:space="preserve">g/MWh</t>
  </si>
  <si>
    <t xml:space="preserve">Stary piec:</t>
  </si>
  <si>
    <t xml:space="preserve">Istniejące źródło ciepła na paliwo stałe - "kopciuch"</t>
  </si>
  <si>
    <t xml:space="preserve">paliwo stałe</t>
  </si>
  <si>
    <t xml:space="preserve">Wymiana żródła ciepła na żródło zgodne z Programem Czyste Powietrze:</t>
  </si>
  <si>
    <t xml:space="preserve">Podłączenie do sieci ciepłowniczej wraz z przyłączem</t>
  </si>
  <si>
    <t xml:space="preserve">sieć ciepłownicza</t>
  </si>
  <si>
    <t xml:space="preserve">Pompa ciepła powietrze/woda</t>
  </si>
  <si>
    <t xml:space="preserve">energia elektryczna</t>
  </si>
  <si>
    <t xml:space="preserve">Pompa ciepła powietrze/woda o podwyższonej klasie efektywności energetycznej</t>
  </si>
  <si>
    <t xml:space="preserve">Pompa ciepła typu powietrze/powietrze</t>
  </si>
  <si>
    <t xml:space="preserve">Gruntowa pompa ciepła o podwyższonej klasie efektywności energetycznej</t>
  </si>
  <si>
    <t xml:space="preserve">Kocioł gazowy kondensacyjny</t>
  </si>
  <si>
    <t xml:space="preserve">gaz ziemny</t>
  </si>
  <si>
    <t xml:space="preserve">Kotłownia gazowa (w tym: przyłącze gazowe i instalacja)</t>
  </si>
  <si>
    <t xml:space="preserve">Kocioł olejowy kondensacyjny</t>
  </si>
  <si>
    <t xml:space="preserve">olej opałowy</t>
  </si>
  <si>
    <t xml:space="preserve">Kocioł zgazowujący drewno</t>
  </si>
  <si>
    <t xml:space="preserve">biomasa</t>
  </si>
  <si>
    <t xml:space="preserve">Kocioł zgazowujący drewno o podwyższonym standardzie</t>
  </si>
  <si>
    <t xml:space="preserve">Kocioł na pellet drzewny</t>
  </si>
  <si>
    <t xml:space="preserve">pellet</t>
  </si>
  <si>
    <t xml:space="preserve">Kocioł na pellet drzewny o podwyższonym standardzie</t>
  </si>
  <si>
    <t xml:space="preserve">Ogrzewanie elektryczne</t>
  </si>
  <si>
    <t xml:space="preserve">Brak wymiany źródła</t>
  </si>
  <si>
    <t xml:space="preserve">Nie obejmowało wymiany źródła ciepła</t>
  </si>
  <si>
    <t xml:space="preserve">Kocioł na węgiel z automatycznym podajnikiem</t>
  </si>
  <si>
    <t xml:space="preserve">1)</t>
  </si>
  <si>
    <t xml:space="preserve">Na podstawie dostępnej literatury</t>
  </si>
  <si>
    <t xml:space="preserve">2)</t>
  </si>
  <si>
    <t xml:space="preserve">Zgodnie z Rozporządzeniem Ministra Infrastruktury i Rozwoju z dnia 27 lutego 2015 r. w sprawie metodologii wyznaczania charakterystyki energetycznej budynku lub części budynku oraz świadectw charakterystyki energetycznej.</t>
  </si>
  <si>
    <t xml:space="preserve">3)</t>
  </si>
  <si>
    <t xml:space="preserve"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</si>
  <si>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 xml:space="preserve">4)</t>
  </si>
  <si>
    <t xml:space="preserve"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</si>
  <si>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 xml:space="preserve">TAK</t>
  </si>
  <si>
    <t xml:space="preserve">NIE</t>
  </si>
  <si>
    <t xml:space="preserve">Źródło przed termo</t>
  </si>
  <si>
    <t xml:space="preserve">Podłączenie do sieci ciepłowniczej</t>
  </si>
  <si>
    <t xml:space="preserve">Pompa ciepła</t>
  </si>
  <si>
    <t xml:space="preserve">Kocioł gazowy</t>
  </si>
  <si>
    <t xml:space="preserve">Kocioł olejowy</t>
  </si>
  <si>
    <t xml:space="preserve">Kocioł na węgiel minimum 5 klasy</t>
  </si>
  <si>
    <t xml:space="preserve">Kocioł na biomasę minimum 5 klasy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</si>
</sst>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"/>
    <numFmt numFmtId="166" formatCode="#,##0"/>
    <numFmt numFmtId="167" formatCode="#,##0.00"/>
    <numFmt numFmtId="168" formatCode="General"/>
    <numFmt numFmtId="169" formatCode="0%"/>
    <numFmt numFmtId="170" formatCode="0.00%"/>
    <numFmt numFmtId="171" formatCode="yyyy/mm/dd;@"/>
    <numFmt numFmtId="172" formatCode="#,##0.000"/>
    <numFmt numFmtId="173" formatCode="#,##0.00000"/>
    <numFmt numFmtId="174" formatCode="#,##0.000000"/>
  </numFmts>
  <fonts count="5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b val="true"/>
      <i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1"/>
    </font>
    <font>
      <i val="true"/>
      <sz val="11"/>
      <name val="Calibri"/>
      <family val="2"/>
      <charset val="1"/>
    </font>
    <font>
      <sz val="11"/>
      <color rgb="FFB60000"/>
      <name val="Calibri"/>
      <family val="2"/>
      <charset val="238"/>
    </font>
    <font>
      <sz val="11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color rgb="FFB6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vertAlign val="superscript"/>
      <sz val="12"/>
      <color rgb="FF000000"/>
      <name val="Calibri"/>
      <family val="2"/>
      <charset val="238"/>
    </font>
    <font>
      <b val="true"/>
      <vertAlign val="superscript"/>
      <sz val="14"/>
      <color rgb="FF000000"/>
      <name val="Calibri"/>
      <family val="2"/>
      <charset val="238"/>
    </font>
    <font>
      <i val="true"/>
      <strike val="true"/>
      <sz val="12"/>
      <name val="Calibri"/>
      <family val="2"/>
      <charset val="238"/>
    </font>
    <font>
      <sz val="12"/>
      <name val="Calibri"/>
      <family val="2"/>
      <charset val="238"/>
    </font>
    <font>
      <i val="true"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b val="true"/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238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u val="single"/>
      <sz val="12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color rgb="FFA6A6A6"/>
      <name val="Calibri"/>
      <family val="2"/>
      <charset val="238"/>
    </font>
    <font>
      <b val="true"/>
      <i val="true"/>
      <vertAlign val="superscript"/>
      <sz val="12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2"/>
      <name val="Calibri"/>
      <family val="2"/>
      <charset val="1"/>
    </font>
    <font>
      <i val="true"/>
      <vertAlign val="superscript"/>
      <sz val="12"/>
      <name val="Calibri"/>
      <family val="2"/>
      <charset val="238"/>
    </font>
    <font>
      <i val="true"/>
      <vertAlign val="subscript"/>
      <sz val="12"/>
      <color rgb="FF000000"/>
      <name val="Calibri"/>
      <family val="2"/>
      <charset val="238"/>
    </font>
    <font>
      <b val="true"/>
      <i val="true"/>
      <sz val="14"/>
      <color rgb="FF000000"/>
      <name val="Calibri"/>
      <family val="2"/>
      <charset val="238"/>
    </font>
    <font>
      <i val="true"/>
      <sz val="14"/>
      <name val="Calibri"/>
      <family val="2"/>
      <charset val="1"/>
    </font>
    <font>
      <sz val="14"/>
      <name val="Calibri"/>
      <family val="2"/>
      <charset val="1"/>
    </font>
    <font>
      <b val="true"/>
      <i val="true"/>
      <sz val="14"/>
      <name val="Calibri"/>
      <family val="2"/>
      <charset val="238"/>
    </font>
    <font>
      <i val="true"/>
      <sz val="11"/>
      <name val="Calibri"/>
      <family val="2"/>
      <charset val="238"/>
    </font>
    <font>
      <b val="true"/>
      <sz val="14"/>
      <color rgb="FFFFFFFF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 val="true"/>
      <sz val="1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sz val="11"/>
      <color rgb="FFA6A6A6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EBAD4"/>
        <bgColor rgb="FFFFC7CE"/>
      </patternFill>
    </fill>
    <fill>
      <patternFill patternType="solid">
        <fgColor rgb="FFD9D9D9"/>
        <bgColor rgb="FFD6DCE5"/>
      </patternFill>
    </fill>
    <fill>
      <patternFill patternType="solid">
        <fgColor rgb="FFFFFFFF"/>
        <bgColor rgb="FFFFFAEB"/>
      </patternFill>
    </fill>
    <fill>
      <patternFill patternType="solid">
        <fgColor rgb="FFFFE699"/>
        <bgColor rgb="FFFFEB9C"/>
      </patternFill>
    </fill>
    <fill>
      <patternFill patternType="solid">
        <fgColor rgb="FFC5E0B4"/>
        <bgColor rgb="FFC6EFCE"/>
      </patternFill>
    </fill>
    <fill>
      <patternFill patternType="solid">
        <fgColor rgb="FFDEEBF7"/>
        <bgColor rgb="FFDDEBF7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EDEDED"/>
      </patternFill>
    </fill>
    <fill>
      <patternFill patternType="solid">
        <fgColor rgb="FFDDEBF7"/>
        <bgColor rgb="FFDEEBF7"/>
      </patternFill>
    </fill>
    <fill>
      <patternFill patternType="solid">
        <fgColor rgb="FFFFFAEB"/>
        <bgColor rgb="FFFFFFFF"/>
      </patternFill>
    </fill>
    <fill>
      <patternFill patternType="solid">
        <fgColor rgb="FFF1F7ED"/>
        <bgColor rgb="FFEDEDED"/>
      </patternFill>
    </fill>
    <fill>
      <patternFill patternType="solid">
        <fgColor rgb="FF000000"/>
        <bgColor rgb="FF000080"/>
      </patternFill>
    </fill>
    <fill>
      <patternFill patternType="solid">
        <fgColor rgb="FF595959"/>
        <bgColor rgb="FF6F6F6F"/>
      </patternFill>
    </fill>
    <fill>
      <patternFill patternType="solid">
        <fgColor rgb="FFD6DCE5"/>
        <bgColor rgb="FFD9D9D9"/>
      </patternFill>
    </fill>
    <fill>
      <patternFill patternType="solid">
        <fgColor rgb="FFFBE5D6"/>
        <bgColor rgb="FFFFF2CC"/>
      </patternFill>
    </fill>
    <fill>
      <patternFill patternType="solid">
        <fgColor rgb="FFEDEDED"/>
        <bgColor rgb="FFF1F7ED"/>
      </patternFill>
    </fill>
    <fill>
      <patternFill patternType="solid">
        <fgColor rgb="FFBFBFBF"/>
        <bgColor rgb="FFA6A6A6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7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5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5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5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4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4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1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1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4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4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5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5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7" fillId="5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7" fillId="5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8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9" fillId="4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1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1" fillId="4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9" fillId="4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8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3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0" fillId="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4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4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7" fillId="5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7" fillId="5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35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6" fillId="4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7" fillId="0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1" fillId="9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5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1" fillId="1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38" fillId="11" borderId="3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37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0" fontId="29" fillId="8" borderId="3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4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37" fillId="12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37" fillId="13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0" fontId="29" fillId="8" borderId="3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8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0" fillId="4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5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9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30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7" fillId="5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4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4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43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43" fillId="5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4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4" fillId="4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4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4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4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5" borderId="25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0" fillId="5" borderId="28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0" fillId="5" borderId="2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0" fillId="5" borderId="3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0" fillId="5" borderId="3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0" fillId="5" borderId="3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8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5" fillId="4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4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5" fillId="4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1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15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7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4" borderId="3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4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4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4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4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1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2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2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2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2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2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6" borderId="2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7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7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7" borderId="4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7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7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8" borderId="3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8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8" borderId="4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4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8" fillId="4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8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8" fillId="1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8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28" fillId="16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4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8" fillId="1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8" fillId="1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8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3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8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8" fillId="4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8" fillId="4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9" borderId="2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9" borderId="5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9" borderId="5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9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9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5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5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5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5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5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5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9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9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9" borderId="3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9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4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4" borderId="53" xfId="2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9" fillId="4" borderId="5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8" fillId="4" borderId="2" xfId="2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0" fillId="4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9" fillId="4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8" fillId="4" borderId="4" xfId="2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0" fillId="4" borderId="5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7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17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4" fillId="17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3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4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4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3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4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17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4" fillId="17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5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17" borderId="2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4" fillId="17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8" fillId="16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8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17" borderId="3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4" fillId="17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10" borderId="5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  <dxfs count="31">
    <dxf>
      <font>
        <b val="1"/>
        <i val="0"/>
        <color rgb="FFB60000"/>
      </font>
      <fill>
        <patternFill>
          <bgColor rgb="FFFFC7CE"/>
        </patternFill>
      </fill>
    </dxf>
    <dxf>
      <font>
        <b val="1"/>
        <i val="0"/>
        <color rgb="FF6B4500"/>
      </font>
      <fill>
        <patternFill>
          <bgColor rgb="FFFFEB9C"/>
        </patternFill>
      </fill>
    </dxf>
    <dxf>
      <font>
        <b val="1"/>
        <i val="0"/>
        <color rgb="FF004E00"/>
      </font>
      <fill>
        <patternFill>
          <bgColor rgb="FFC6EFCE"/>
        </patternFill>
      </fill>
    </dxf>
    <dxf>
      <font>
        <b val="1"/>
        <i val="0"/>
        <color rgb="FFB60000"/>
      </font>
      <fill>
        <patternFill>
          <bgColor rgb="FFFFC7CE"/>
        </patternFill>
      </fill>
    </dxf>
    <dxf>
      <font>
        <b val="0"/>
        <i val="1"/>
        <color rgb="FF6F6F6F"/>
      </font>
    </dxf>
    <dxf>
      <font>
        <b val="0"/>
        <i val="1"/>
        <color rgb="FF6F6F6F"/>
      </font>
    </dxf>
    <dxf>
      <font>
        <b val="0"/>
        <i val="1"/>
        <color rgb="FF6F6F6F"/>
      </font>
    </dxf>
    <dxf>
      <font>
        <b val="1"/>
        <i val="0"/>
        <color rgb="FFB60000"/>
      </font>
      <fill>
        <patternFill>
          <bgColor rgb="FFFFFFFF"/>
        </patternFill>
      </fill>
    </dxf>
    <dxf>
      <font>
        <b val="1"/>
        <i val="0"/>
        <color rgb="FFB60000"/>
      </font>
    </dxf>
    <dxf>
      <font>
        <b val="1"/>
        <i val="0"/>
        <color rgb="FFB60000"/>
      </font>
    </dxf>
    <dxf>
      <font>
        <b val="1"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  <dxf>
      <font>
        <b val="1"/>
        <i val="0"/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  <dxf>
      <font>
        <b val="1"/>
        <i val="0"/>
        <color rgb="FFB60000"/>
      </font>
    </dxf>
    <dxf>
      <font>
        <b val="1"/>
        <i val="0"/>
        <color rgb="FFB60000"/>
      </font>
    </dxf>
    <dxf>
      <font>
        <b val="1"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  <dxf>
      <font>
        <b val="0"/>
        <i val="1"/>
        <color rgb="FF6F6F6F"/>
      </font>
    </dxf>
    <dxf>
      <font>
        <b val="0"/>
        <i val="1"/>
        <color rgb="FF6F6F6F"/>
      </font>
      <fill>
        <patternFill>
          <bgColor rgb="00FFFFFF"/>
        </patternFill>
      </fill>
    </dxf>
    <dxf>
      <font>
        <b val="0"/>
        <i val="1"/>
        <color rgb="FF6F6F6F"/>
      </font>
    </dxf>
    <dxf>
      <font>
        <b val="0"/>
        <i val="1"/>
        <color rgb="FF6F6F6F"/>
      </font>
    </dxf>
    <dxf>
      <font>
        <color rgb="FF6F6F6F"/>
      </font>
      <fill>
        <patternFill>
          <bgColor rgb="00FFFFFF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  <dxf>
      <font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EBAD4"/>
        </patternFill>
      </fill>
    </dxf>
    <dxf>
      <font>
        <b val="1"/>
        <i val="0"/>
        <color rgb="FFB6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E699"/>
      <rgbColor rgb="FFFF00FF"/>
      <rgbColor rgb="FF00FFFF"/>
      <rgbColor rgb="FFB60000"/>
      <rgbColor rgb="FF008000"/>
      <rgbColor rgb="FF000080"/>
      <rgbColor rgb="FF808000"/>
      <rgbColor rgb="FF800080"/>
      <rgbColor rgb="FF008080"/>
      <rgbColor rgb="FFBFBFBF"/>
      <rgbColor rgb="FF808080"/>
      <rgbColor rgb="FFEDEDED"/>
      <rgbColor rgb="FF993366"/>
      <rgbColor rgb="FFFFF2CC"/>
      <rgbColor rgb="FFDDEBF7"/>
      <rgbColor rgb="FF660066"/>
      <rgbColor rgb="FFFFFAEB"/>
      <rgbColor rgb="FF0066CC"/>
      <rgbColor rgb="FFD6DCE5"/>
      <rgbColor rgb="FF000080"/>
      <rgbColor rgb="FFFF00FF"/>
      <rgbColor rgb="FFE2F0D9"/>
      <rgbColor rgb="FF00FFFF"/>
      <rgbColor rgb="FF800080"/>
      <rgbColor rgb="FF800000"/>
      <rgbColor rgb="FF008080"/>
      <rgbColor rgb="FF0000FF"/>
      <rgbColor rgb="FF00CCFF"/>
      <rgbColor rgb="FFDEEBF7"/>
      <rgbColor rgb="FFC6EFCE"/>
      <rgbColor rgb="FFFFEB9C"/>
      <rgbColor rgb="FFC5E0B4"/>
      <rgbColor rgb="FFFEBAD4"/>
      <rgbColor rgb="FFD9D9D9"/>
      <rgbColor rgb="FFFFC7CE"/>
      <rgbColor rgb="FF3366FF"/>
      <rgbColor rgb="FF33CCCC"/>
      <rgbColor rgb="FFF1F7ED"/>
      <rgbColor rgb="FFFBE5D6"/>
      <rgbColor rgb="FFFF9900"/>
      <rgbColor rgb="FFFF6600"/>
      <rgbColor rgb="FF6F6F6F"/>
      <rgbColor rgb="FFA6A6A6"/>
      <rgbColor rgb="FF003366"/>
      <rgbColor rgb="FF339966"/>
      <rgbColor rgb="FF004E00"/>
      <rgbColor rgb="FF333300"/>
      <rgbColor rgb="FF6B45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2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01171875" defaultRowHeight="14.3" zeroHeight="false" outlineLevelRow="0" outlineLevelCol="0"/>
  <cols>
    <col collapsed="false" customWidth="true" hidden="false" outlineLevel="0" max="1" min="1" style="1" width="3.76"/>
    <col collapsed="false" customWidth="true" hidden="false" outlineLevel="0" max="18" min="2" style="1" width="10.25"/>
    <col collapsed="false" customWidth="false" hidden="false" outlineLevel="0" max="1024" min="19" style="1" width="9"/>
  </cols>
  <sheetData>
    <row r="1" customFormat="false" ht="40.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8.35" hidden="false" customHeight="true" outlineLevel="0" collapsed="false">
      <c r="A2" s="3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false" ht="14.3" hidden="false" customHeight="true" outlineLevel="0" collapsed="false">
      <c r="A3" s="3" t="s">
        <v>3</v>
      </c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customFormat="false" ht="14.3" hidden="false" customHeight="true" outlineLevel="0" collapsed="false">
      <c r="A4" s="6" t="s">
        <v>5</v>
      </c>
      <c r="B4" s="7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customFormat="false" ht="14.3" hidden="false" customHeight="true" outlineLevel="0" collapsed="false">
      <c r="A5" s="3" t="s">
        <v>7</v>
      </c>
      <c r="B5" s="8" t="s">
        <v>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customFormat="false" ht="100.55" hidden="false" customHeight="true" outlineLevel="0" collapsed="false">
      <c r="A6" s="6" t="s">
        <v>9</v>
      </c>
      <c r="B6" s="9" t="s">
        <v>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customFormat="false" ht="14.3" hidden="false" customHeight="true" outlineLevel="0" collapsed="false">
      <c r="A7" s="3" t="s">
        <v>11</v>
      </c>
      <c r="B7" s="10" t="s">
        <v>12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customFormat="false" ht="14.3" hidden="false" customHeight="true" outlineLevel="0" collapsed="false">
      <c r="A8" s="6" t="s">
        <v>13</v>
      </c>
      <c r="B8" s="11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42.8" hidden="false" customHeight="true" outlineLevel="0" collapsed="false">
      <c r="A9" s="3" t="s">
        <v>15</v>
      </c>
      <c r="B9" s="9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customFormat="false" ht="58.75" hidden="false" customHeight="true" outlineLevel="0" collapsed="false">
      <c r="A10" s="3" t="s">
        <v>17</v>
      </c>
      <c r="B10" s="8" t="s">
        <v>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customFormat="false" ht="30.6" hidden="false" customHeight="true" outlineLevel="0" collapsed="false">
      <c r="A11" s="3" t="s">
        <v>19</v>
      </c>
      <c r="B11" s="12" t="s">
        <v>20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customFormat="false" ht="44.15" hidden="false" customHeight="true" outlineLevel="0" collapsed="false">
      <c r="A12" s="3" t="s">
        <v>21</v>
      </c>
      <c r="B12" s="8" t="s">
        <v>22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customFormat="false" ht="30.6" hidden="false" customHeight="true" outlineLevel="0" collapsed="false">
      <c r="A13" s="3" t="s">
        <v>23</v>
      </c>
      <c r="B13" s="5" t="s">
        <v>24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customFormat="false" ht="14.3" hidden="false" customHeight="true" outlineLevel="0" collapsed="false">
      <c r="A14" s="13"/>
    </row>
    <row r="15" customFormat="false" ht="14.3" hidden="false" customHeight="true" outlineLevel="0" collapsed="false">
      <c r="A15" s="6" t="s">
        <v>25</v>
      </c>
      <c r="B15" s="14" t="s">
        <v>26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customFormat="false" ht="14.3" hidden="false" customHeight="true" outlineLevel="0" collapsed="false">
      <c r="A16" s="6" t="s">
        <v>27</v>
      </c>
      <c r="B16" s="5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customFormat="false" ht="59.1" hidden="false" customHeight="true" outlineLevel="0" collapsed="false">
      <c r="A17" s="6" t="s">
        <v>29</v>
      </c>
      <c r="B17" s="8" t="s">
        <v>30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customFormat="false" ht="14.3" hidden="false" customHeight="true" outlineLevel="0" collapsed="false">
      <c r="A18" s="13"/>
    </row>
    <row r="19" customFormat="false" ht="28.55" hidden="false" customHeight="true" outlineLevel="0" collapsed="false">
      <c r="A19" s="6" t="s">
        <v>31</v>
      </c>
      <c r="B19" s="8" t="s">
        <v>32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customFormat="false" ht="60.45" hidden="false" customHeight="true" outlineLevel="0" collapsed="false">
      <c r="A20" s="6" t="s">
        <v>33</v>
      </c>
      <c r="B20" s="5" t="s">
        <v>34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customFormat="false" ht="31.6" hidden="false" customHeight="true" outlineLevel="0" collapsed="false">
      <c r="A21" s="15" t="s">
        <v>35</v>
      </c>
      <c r="B21" s="16" t="s">
        <v>36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</sheetData>
  <sheetProtection algorithmName="SHA-512" hashValue="XpXqzHgIEfdVENdgNbVE6nPO8Edi1medwoTnMY4Sra+/MgPiGELwS61CjAKcT7Wx7AQn/EJG6QNWE0av1Tt7bQ==" saltValue="h2jwtaNbSN+wsXRlr423UA==" spinCount="100000" sheet="true" objects="true" scenarios="true"/>
  <mergeCells count="19">
    <mergeCell ref="A1:R1"/>
    <mergeCell ref="B2:R2"/>
    <mergeCell ref="B3:R3"/>
    <mergeCell ref="B4:R4"/>
    <mergeCell ref="B5:R5"/>
    <mergeCell ref="B6:R6"/>
    <mergeCell ref="B7:R7"/>
    <mergeCell ref="B8:R8"/>
    <mergeCell ref="B9:R9"/>
    <mergeCell ref="B10:R10"/>
    <mergeCell ref="B11:R11"/>
    <mergeCell ref="B12:R12"/>
    <mergeCell ref="B13:R13"/>
    <mergeCell ref="B15:R15"/>
    <mergeCell ref="B16:R16"/>
    <mergeCell ref="B17:R17"/>
    <mergeCell ref="B19:R19"/>
    <mergeCell ref="B20:R20"/>
    <mergeCell ref="B21:R21"/>
  </mergeCells>
  <printOptions headings="false" gridLines="false" gridLinesSet="true" horizontalCentered="false" verticalCentered="false"/>
  <pageMargins left="0.708333333333333" right="0.708333333333333" top="1.18611111111111" bottom="0.747916666666667" header="0.315277777777778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5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15" workbookViewId="0">
      <selection pane="topLeft" activeCell="E32" activeCellId="0" sqref="E32"/>
    </sheetView>
  </sheetViews>
  <sheetFormatPr defaultColWidth="9.01171875" defaultRowHeight="14.3" zeroHeight="false" outlineLevelRow="0" outlineLevelCol="0"/>
  <cols>
    <col collapsed="false" customWidth="true" hidden="false" outlineLevel="0" max="1" min="1" style="17" width="5.75"/>
    <col collapsed="false" customWidth="true" hidden="false" outlineLevel="0" max="2" min="2" style="17" width="45.25"/>
    <col collapsed="false" customWidth="true" hidden="false" outlineLevel="0" max="3" min="3" style="17" width="28.12"/>
    <col collapsed="false" customWidth="true" hidden="false" outlineLevel="0" max="4" min="4" style="17" width="5.24"/>
    <col collapsed="false" customWidth="true" hidden="false" outlineLevel="0" max="7" min="5" style="17" width="18.25"/>
    <col collapsed="false" customWidth="true" hidden="false" outlineLevel="0" max="8" min="8" style="17" width="19.76"/>
    <col collapsed="false" customWidth="true" hidden="false" outlineLevel="0" max="9" min="9" style="17" width="22.01"/>
    <col collapsed="false" customWidth="true" hidden="false" outlineLevel="0" max="10" min="10" style="18" width="29.13"/>
    <col collapsed="false" customWidth="false" hidden="false" outlineLevel="0" max="11" min="11" style="17" width="9"/>
    <col collapsed="false" customWidth="true" hidden="false" outlineLevel="0" max="12" min="12" style="17" width="35.25"/>
    <col collapsed="false" customWidth="true" hidden="false" outlineLevel="0" max="13" min="13" style="17" width="15.75"/>
    <col collapsed="false" customWidth="true" hidden="false" outlineLevel="0" max="14" min="14" style="17" width="8.75"/>
    <col collapsed="false" customWidth="true" hidden="false" outlineLevel="0" max="15" min="15" style="17" width="15.75"/>
    <col collapsed="false" customWidth="true" hidden="false" outlineLevel="0" max="16" min="16" style="17" width="8.75"/>
    <col collapsed="false" customWidth="true" hidden="false" outlineLevel="0" max="31" min="17" style="17" width="12.75"/>
    <col collapsed="false" customWidth="false" hidden="false" outlineLevel="0" max="1024" min="32" style="17" width="9"/>
  </cols>
  <sheetData>
    <row r="1" customFormat="false" ht="95.8" hidden="false" customHeight="true" outlineLevel="0" collapsed="false">
      <c r="A1" s="19" t="s">
        <v>37</v>
      </c>
      <c r="B1" s="19"/>
      <c r="C1" s="19"/>
      <c r="D1" s="19"/>
      <c r="E1" s="19"/>
      <c r="F1" s="19"/>
      <c r="G1" s="19"/>
      <c r="H1" s="19"/>
      <c r="I1" s="19"/>
    </row>
    <row r="2" customFormat="false" ht="27.2" hidden="false" customHeight="true" outlineLevel="0" collapsed="false">
      <c r="A2" s="20" t="s">
        <v>38</v>
      </c>
      <c r="B2" s="21"/>
      <c r="C2" s="21"/>
      <c r="D2" s="21"/>
      <c r="E2" s="21"/>
      <c r="F2" s="21"/>
      <c r="G2" s="21"/>
      <c r="H2" s="21"/>
      <c r="I2" s="22"/>
    </row>
    <row r="3" customFormat="false" ht="16.3" hidden="false" customHeight="false" outlineLevel="0" collapsed="false">
      <c r="A3" s="23"/>
      <c r="B3" s="24"/>
      <c r="C3" s="25"/>
      <c r="D3" s="26"/>
      <c r="E3" s="27" t="s">
        <v>39</v>
      </c>
      <c r="F3" s="28"/>
      <c r="G3" s="27" t="s">
        <v>40</v>
      </c>
      <c r="H3" s="29"/>
      <c r="I3" s="30"/>
    </row>
    <row r="4" customFormat="false" ht="16.3" hidden="false" customHeight="false" outlineLevel="0" collapsed="false">
      <c r="A4" s="31" t="s">
        <v>41</v>
      </c>
      <c r="B4" s="32"/>
      <c r="C4" s="33"/>
      <c r="D4" s="34"/>
      <c r="E4" s="27" t="s">
        <v>42</v>
      </c>
      <c r="F4" s="29"/>
      <c r="G4" s="35"/>
      <c r="H4" s="35"/>
      <c r="I4" s="30"/>
    </row>
    <row r="5" customFormat="false" ht="16.3" hidden="false" customHeight="false" outlineLevel="0" collapsed="false">
      <c r="A5" s="36"/>
      <c r="B5" s="37"/>
      <c r="C5" s="38"/>
      <c r="D5" s="39"/>
      <c r="E5" s="27" t="s">
        <v>43</v>
      </c>
      <c r="F5" s="28"/>
      <c r="G5" s="40" t="s">
        <v>44</v>
      </c>
      <c r="H5" s="29"/>
      <c r="I5" s="30"/>
    </row>
    <row r="6" customFormat="false" ht="29.9" hidden="false" customHeight="true" outlineLevel="0" collapsed="false">
      <c r="A6" s="41" t="s">
        <v>45</v>
      </c>
      <c r="B6" s="42"/>
      <c r="C6" s="43"/>
      <c r="D6" s="44"/>
      <c r="E6" s="45"/>
      <c r="F6" s="45"/>
      <c r="G6" s="45"/>
      <c r="H6" s="46" t="s">
        <v>46</v>
      </c>
      <c r="I6" s="47"/>
    </row>
    <row r="7" customFormat="false" ht="27.2" hidden="false" customHeight="true" outlineLevel="0" collapsed="false">
      <c r="A7" s="48" t="s">
        <v>47</v>
      </c>
      <c r="B7" s="48"/>
      <c r="C7" s="48"/>
      <c r="D7" s="48"/>
      <c r="E7" s="48"/>
      <c r="F7" s="48"/>
      <c r="G7" s="48"/>
      <c r="H7" s="48"/>
      <c r="I7" s="48"/>
    </row>
    <row r="8" customFormat="false" ht="62" hidden="false" customHeight="true" outlineLevel="0" collapsed="false">
      <c r="A8" s="49"/>
      <c r="B8" s="50" t="s">
        <v>48</v>
      </c>
      <c r="C8" s="51"/>
      <c r="D8" s="51"/>
      <c r="E8" s="52"/>
      <c r="F8" s="52"/>
      <c r="G8" s="52"/>
      <c r="H8" s="53" t="s">
        <v>49</v>
      </c>
      <c r="I8" s="54" t="s">
        <v>50</v>
      </c>
    </row>
    <row r="9" customFormat="false" ht="30.4" hidden="false" customHeight="true" outlineLevel="0" collapsed="false">
      <c r="A9" s="55" t="s">
        <v>1</v>
      </c>
      <c r="B9" s="56" t="s">
        <v>51</v>
      </c>
      <c r="C9" s="57"/>
      <c r="D9" s="57"/>
      <c r="E9" s="58"/>
      <c r="F9" s="58"/>
      <c r="G9" s="58"/>
      <c r="H9" s="59" t="s">
        <v>52</v>
      </c>
      <c r="I9" s="60" t="s">
        <v>52</v>
      </c>
    </row>
    <row r="10" customFormat="false" ht="30.4" hidden="false" customHeight="true" outlineLevel="0" collapsed="false">
      <c r="A10" s="55" t="s">
        <v>3</v>
      </c>
      <c r="B10" s="56" t="s">
        <v>53</v>
      </c>
      <c r="C10" s="57"/>
      <c r="D10" s="57"/>
      <c r="E10" s="58"/>
      <c r="F10" s="58"/>
      <c r="G10" s="58"/>
      <c r="H10" s="59" t="s">
        <v>54</v>
      </c>
      <c r="I10" s="60" t="s">
        <v>55</v>
      </c>
    </row>
    <row r="11" customFormat="false" ht="30.4" hidden="false" customHeight="true" outlineLevel="0" collapsed="false">
      <c r="A11" s="55" t="s">
        <v>5</v>
      </c>
      <c r="B11" s="56" t="s">
        <v>56</v>
      </c>
      <c r="C11" s="57"/>
      <c r="D11" s="57"/>
      <c r="E11" s="58"/>
      <c r="F11" s="58"/>
      <c r="G11" s="58"/>
      <c r="H11" s="59" t="s">
        <v>57</v>
      </c>
      <c r="I11" s="60" t="s">
        <v>55</v>
      </c>
      <c r="J11" s="61"/>
    </row>
    <row r="12" customFormat="false" ht="30.4" hidden="false" customHeight="true" outlineLevel="0" collapsed="false">
      <c r="A12" s="55" t="s">
        <v>9</v>
      </c>
      <c r="B12" s="56"/>
      <c r="C12" s="57"/>
      <c r="D12" s="57"/>
      <c r="E12" s="58"/>
      <c r="F12" s="58"/>
      <c r="G12" s="58"/>
      <c r="H12" s="59"/>
      <c r="I12" s="60"/>
      <c r="J12" s="61"/>
    </row>
    <row r="13" customFormat="false" ht="30.4" hidden="false" customHeight="true" outlineLevel="0" collapsed="false">
      <c r="A13" s="55" t="s">
        <v>13</v>
      </c>
      <c r="B13" s="56"/>
      <c r="C13" s="57"/>
      <c r="D13" s="57"/>
      <c r="E13" s="58"/>
      <c r="F13" s="58"/>
      <c r="G13" s="58"/>
      <c r="H13" s="59"/>
      <c r="I13" s="60"/>
      <c r="J13" s="61"/>
    </row>
    <row r="14" customFormat="false" ht="30.4" hidden="false" customHeight="true" outlineLevel="0" collapsed="false">
      <c r="A14" s="55" t="s">
        <v>58</v>
      </c>
      <c r="B14" s="56"/>
      <c r="C14" s="57"/>
      <c r="D14" s="57"/>
      <c r="E14" s="58"/>
      <c r="F14" s="58"/>
      <c r="G14" s="58"/>
      <c r="H14" s="59"/>
      <c r="I14" s="60"/>
      <c r="J14" s="61"/>
    </row>
    <row r="15" customFormat="false" ht="29.9" hidden="false" customHeight="true" outlineLevel="0" collapsed="false">
      <c r="A15" s="55" t="s">
        <v>25</v>
      </c>
      <c r="B15" s="56"/>
      <c r="C15" s="57"/>
      <c r="D15" s="57"/>
      <c r="E15" s="58"/>
      <c r="F15" s="58"/>
      <c r="G15" s="58"/>
      <c r="H15" s="59"/>
      <c r="I15" s="60"/>
      <c r="J15" s="61"/>
    </row>
    <row r="16" customFormat="false" ht="30.4" hidden="false" customHeight="true" outlineLevel="0" collapsed="false">
      <c r="A16" s="55" t="s">
        <v>27</v>
      </c>
      <c r="B16" s="56"/>
      <c r="C16" s="57"/>
      <c r="D16" s="57"/>
      <c r="E16" s="58"/>
      <c r="F16" s="58"/>
      <c r="G16" s="58"/>
      <c r="H16" s="59"/>
      <c r="I16" s="60"/>
      <c r="J16" s="61"/>
    </row>
    <row r="17" customFormat="false" ht="30.4" hidden="false" customHeight="true" outlineLevel="0" collapsed="false">
      <c r="A17" s="55" t="s">
        <v>29</v>
      </c>
      <c r="B17" s="56"/>
      <c r="C17" s="57"/>
      <c r="D17" s="57"/>
      <c r="E17" s="58"/>
      <c r="F17" s="58"/>
      <c r="G17" s="58"/>
      <c r="H17" s="59"/>
      <c r="I17" s="60"/>
      <c r="J17" s="61"/>
    </row>
    <row r="18" customFormat="false" ht="30.4" hidden="false" customHeight="true" outlineLevel="0" collapsed="false">
      <c r="A18" s="55" t="s">
        <v>31</v>
      </c>
      <c r="B18" s="56"/>
      <c r="C18" s="57"/>
      <c r="D18" s="57"/>
      <c r="E18" s="58"/>
      <c r="F18" s="58"/>
      <c r="G18" s="58"/>
      <c r="H18" s="59"/>
      <c r="I18" s="60"/>
      <c r="J18" s="61"/>
    </row>
    <row r="19" customFormat="false" ht="30.4" hidden="false" customHeight="true" outlineLevel="0" collapsed="false">
      <c r="A19" s="62" t="s">
        <v>59</v>
      </c>
      <c r="B19" s="63"/>
      <c r="C19" s="63"/>
      <c r="D19" s="63"/>
      <c r="E19" s="63"/>
      <c r="F19" s="63"/>
      <c r="G19" s="63"/>
      <c r="H19" s="63"/>
      <c r="I19" s="64"/>
      <c r="J19" s="61"/>
    </row>
    <row r="20" customFormat="false" ht="30.4" hidden="false" customHeight="true" outlineLevel="0" collapsed="false">
      <c r="A20" s="65" t="s">
        <v>1</v>
      </c>
      <c r="B20" s="66" t="s">
        <v>60</v>
      </c>
      <c r="C20" s="42"/>
      <c r="D20" s="42"/>
      <c r="E20" s="67"/>
      <c r="F20" s="68" t="s">
        <v>61</v>
      </c>
      <c r="G20" s="69" t="s">
        <v>62</v>
      </c>
      <c r="H20" s="67"/>
      <c r="I20" s="70" t="s">
        <v>63</v>
      </c>
      <c r="J20" s="61"/>
    </row>
    <row r="21" customFormat="false" ht="30.4" hidden="false" customHeight="true" outlineLevel="0" collapsed="false">
      <c r="A21" s="65" t="s">
        <v>3</v>
      </c>
      <c r="B21" s="66" t="s">
        <v>64</v>
      </c>
      <c r="C21" s="42"/>
      <c r="D21" s="42"/>
      <c r="E21" s="42"/>
      <c r="F21" s="42"/>
      <c r="G21" s="69"/>
      <c r="H21" s="71"/>
      <c r="I21" s="70" t="s">
        <v>65</v>
      </c>
      <c r="J21" s="61"/>
    </row>
    <row r="22" customFormat="false" ht="27.2" hidden="false" customHeight="true" outlineLevel="0" collapsed="false">
      <c r="A22" s="72" t="s">
        <v>66</v>
      </c>
      <c r="B22" s="73"/>
      <c r="C22" s="73"/>
      <c r="D22" s="73"/>
      <c r="E22" s="74"/>
      <c r="F22" s="74"/>
      <c r="G22" s="74"/>
      <c r="H22" s="75"/>
      <c r="I22" s="76"/>
      <c r="J22" s="61"/>
    </row>
    <row r="23" customFormat="false" ht="16.3" hidden="false" customHeight="true" outlineLevel="0" collapsed="false">
      <c r="A23" s="77"/>
      <c r="B23" s="78"/>
      <c r="C23" s="79"/>
      <c r="D23" s="80"/>
      <c r="E23" s="81" t="s">
        <v>67</v>
      </c>
      <c r="F23" s="81"/>
      <c r="G23" s="82" t="s">
        <v>68</v>
      </c>
      <c r="H23" s="82"/>
      <c r="I23" s="83" t="s">
        <v>69</v>
      </c>
      <c r="J23" s="61"/>
      <c r="U23" s="84"/>
      <c r="V23" s="84"/>
    </row>
    <row r="24" customFormat="false" ht="30.4" hidden="false" customHeight="true" outlineLevel="0" collapsed="false">
      <c r="A24" s="77"/>
      <c r="B24" s="78"/>
      <c r="C24" s="79"/>
      <c r="D24" s="80"/>
      <c r="E24" s="85" t="s">
        <v>70</v>
      </c>
      <c r="F24" s="85" t="s">
        <v>71</v>
      </c>
      <c r="G24" s="86" t="s">
        <v>70</v>
      </c>
      <c r="H24" s="86" t="s">
        <v>71</v>
      </c>
      <c r="I24" s="83"/>
      <c r="J24" s="87"/>
      <c r="N24" s="88"/>
      <c r="O24" s="88"/>
      <c r="P24" s="88"/>
      <c r="Q24" s="89"/>
      <c r="R24" s="89"/>
      <c r="S24" s="89"/>
      <c r="T24" s="89"/>
      <c r="U24" s="89"/>
      <c r="V24" s="89"/>
    </row>
    <row r="25" customFormat="false" ht="49.1" hidden="false" customHeight="true" outlineLevel="0" collapsed="false">
      <c r="A25" s="65" t="s">
        <v>1</v>
      </c>
      <c r="B25" s="90" t="s">
        <v>72</v>
      </c>
      <c r="C25" s="91"/>
      <c r="D25" s="92"/>
      <c r="E25" s="93"/>
      <c r="F25" s="93"/>
      <c r="G25" s="94"/>
      <c r="H25" s="94"/>
      <c r="I25" s="94"/>
      <c r="J25" s="95" t="n">
        <f aca="false">AND(G25='Dane brzegowe'!$C$18,E25='Dane brzegowe'!$C$4)</f>
        <v>0</v>
      </c>
      <c r="N25" s="88"/>
      <c r="O25" s="88"/>
      <c r="P25" s="88"/>
      <c r="Q25" s="89"/>
      <c r="R25" s="89"/>
      <c r="S25" s="89"/>
      <c r="T25" s="89"/>
      <c r="U25" s="89"/>
      <c r="V25" s="89"/>
    </row>
    <row r="26" customFormat="false" ht="49.1" hidden="false" customHeight="true" outlineLevel="0" collapsed="false">
      <c r="A26" s="65" t="s">
        <v>3</v>
      </c>
      <c r="B26" s="96" t="s">
        <v>73</v>
      </c>
      <c r="C26" s="96"/>
      <c r="D26" s="96"/>
      <c r="E26" s="97"/>
      <c r="F26" s="98" t="s">
        <v>74</v>
      </c>
      <c r="G26" s="99"/>
      <c r="H26" s="100" t="s">
        <v>74</v>
      </c>
      <c r="I26" s="101" t="str">
        <f aca="false">IF(E26="","",IF(G26="","",ROUND((E26-G26)/E26,4)))</f>
        <v/>
      </c>
      <c r="J26" s="95"/>
    </row>
    <row r="27" customFormat="false" ht="49.1" hidden="false" customHeight="true" outlineLevel="0" collapsed="false">
      <c r="A27" s="65" t="s">
        <v>5</v>
      </c>
      <c r="B27" s="96" t="s">
        <v>75</v>
      </c>
      <c r="C27" s="96"/>
      <c r="D27" s="96"/>
      <c r="E27" s="102"/>
      <c r="F27" s="98" t="s">
        <v>74</v>
      </c>
      <c r="G27" s="102"/>
      <c r="H27" s="100" t="s">
        <v>74</v>
      </c>
      <c r="I27" s="103" t="str">
        <f aca="false">IF(E27="","",IF(G27="","",ROUND((E27-G27)/E27,4)))</f>
        <v/>
      </c>
      <c r="J27" s="87"/>
    </row>
    <row r="28" customFormat="false" ht="49.1" hidden="false" customHeight="true" outlineLevel="0" collapsed="false">
      <c r="A28" s="65" t="s">
        <v>9</v>
      </c>
      <c r="B28" s="96" t="s">
        <v>76</v>
      </c>
      <c r="C28" s="104" t="s">
        <v>77</v>
      </c>
      <c r="D28" s="105"/>
      <c r="E28" s="106" t="str">
        <f aca="false"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brzegowe'!$C$29:$L$36,4,0)))))))</f>
        <v/>
      </c>
      <c r="F28" s="98" t="s">
        <v>74</v>
      </c>
      <c r="G28" s="107" t="str">
        <f aca="false"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brzegowe'!$C$29:$L$36,4,0)),IF(OR($G$25='Dane brzegowe'!$C$6,$G$25='Dane brzegowe'!$C$7,$G$25='Dane brzegowe'!$C$8,$G$25='Dane brzegowe'!$C$9),MAX(0,G27*(VLOOKUP(G25,'Dane brzegowe'!$C$4:$L$18,4,0))-($H$21*750/$E$6)),G27*(VLOOKUP(G25,'Dane brzegowe'!$C$4:$L$18,4,0)))))))))</f>
        <v/>
      </c>
      <c r="H28" s="100" t="s">
        <v>74</v>
      </c>
      <c r="I28" s="108" t="str">
        <f aca="false"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09"/>
    </row>
    <row r="29" customFormat="false" ht="49.1" hidden="false" customHeight="true" outlineLevel="0" collapsed="false">
      <c r="A29" s="65" t="s">
        <v>13</v>
      </c>
      <c r="B29" s="110" t="s">
        <v>78</v>
      </c>
      <c r="C29" s="104" t="s">
        <v>77</v>
      </c>
      <c r="D29" s="105"/>
      <c r="E29" s="106" t="str">
        <f aca="false"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brzegowe'!$C$29:$L$36,9,0))))))))))</f>
        <v/>
      </c>
      <c r="F29" s="98" t="s">
        <v>79</v>
      </c>
      <c r="G29" s="107" t="str">
        <f aca="false"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brzegowe'!$C$29:$L$36,9,0)),(VLOOKUP(G25,'Dane brzegowe'!$C$4:$L$18,9,0))))))))))))</f>
        <v/>
      </c>
      <c r="H29" s="100" t="s">
        <v>79</v>
      </c>
      <c r="I29" s="108" t="str">
        <f aca="false"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87"/>
    </row>
    <row r="30" customFormat="false" ht="49.1" hidden="false" customHeight="true" outlineLevel="0" collapsed="false">
      <c r="A30" s="65" t="s">
        <v>58</v>
      </c>
      <c r="B30" s="110" t="s">
        <v>80</v>
      </c>
      <c r="C30" s="104" t="s">
        <v>77</v>
      </c>
      <c r="D30" s="105"/>
      <c r="E30" s="106" t="str">
        <f aca="false"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brzegowe'!$C$29:$L$36,10,0))))))))))</f>
        <v/>
      </c>
      <c r="F30" s="98" t="s">
        <v>79</v>
      </c>
      <c r="G30" s="107" t="str">
        <f aca="false"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brzegowe'!$C$29:$L$36,10,0)),(VLOOKUP(G25,'Dane brzegowe'!$C$4:$L$18,10,0)))))))))))))</f>
        <v/>
      </c>
      <c r="H30" s="100" t="s">
        <v>79</v>
      </c>
      <c r="I30" s="108" t="str">
        <f aca="false"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87"/>
    </row>
    <row r="31" customFormat="false" ht="49.1" hidden="false" customHeight="true" outlineLevel="0" collapsed="false">
      <c r="A31" s="65" t="s">
        <v>25</v>
      </c>
      <c r="B31" s="111" t="s">
        <v>81</v>
      </c>
      <c r="C31" s="112" t="s">
        <v>77</v>
      </c>
      <c r="D31" s="113"/>
      <c r="E31" s="106" t="str">
        <f aca="false"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brzegowe'!$C$29:$L$36,8,0))))))))</f>
        <v/>
      </c>
      <c r="F31" s="114" t="s">
        <v>82</v>
      </c>
      <c r="G31" s="107" t="str">
        <f aca="false"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brzegowe'!$C$29:$L$36,8,0)),(VLOOKUP(G25,'Dane brzegowe'!$C$4:$L$18,8,0))))-($H$21*750/10^3*'Dane brzegowe'!J17),0))))))</f>
        <v/>
      </c>
      <c r="H31" s="100" t="s">
        <v>82</v>
      </c>
      <c r="I31" s="108" t="str">
        <f aca="false"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15"/>
    </row>
    <row r="32" customFormat="false" ht="49.1" hidden="false" customHeight="true" outlineLevel="0" collapsed="false">
      <c r="A32" s="116" t="s">
        <v>27</v>
      </c>
      <c r="B32" s="104" t="s">
        <v>83</v>
      </c>
      <c r="C32" s="104"/>
      <c r="D32" s="104"/>
      <c r="E32" s="117"/>
      <c r="F32" s="98" t="s">
        <v>74</v>
      </c>
      <c r="G32" s="117"/>
      <c r="H32" s="100" t="s">
        <v>74</v>
      </c>
      <c r="I32" s="101" t="str">
        <f aca="false">IF(E32="","",IF(G32="","",ROUND((E32-G32)/E32,4)))</f>
        <v/>
      </c>
      <c r="J32" s="115"/>
    </row>
    <row r="33" customFormat="false" ht="49.1" hidden="false" customHeight="true" outlineLevel="0" collapsed="false">
      <c r="A33" s="116" t="s">
        <v>29</v>
      </c>
      <c r="B33" s="118" t="s">
        <v>84</v>
      </c>
      <c r="C33" s="118"/>
      <c r="D33" s="118"/>
      <c r="E33" s="117"/>
      <c r="F33" s="98" t="s">
        <v>74</v>
      </c>
      <c r="G33" s="117"/>
      <c r="H33" s="100" t="s">
        <v>74</v>
      </c>
      <c r="I33" s="101" t="str">
        <f aca="false">IF(E33="","",IF(G33="","",ROUND((E33-G33)/E33,4)))</f>
        <v/>
      </c>
      <c r="J33" s="115"/>
    </row>
    <row r="34" customFormat="false" ht="27.2" hidden="false" customHeight="true" outlineLevel="0" collapsed="false">
      <c r="A34" s="119" t="s">
        <v>85</v>
      </c>
      <c r="B34" s="119"/>
      <c r="C34" s="119"/>
      <c r="D34" s="119"/>
      <c r="E34" s="119"/>
      <c r="F34" s="119"/>
      <c r="G34" s="119"/>
      <c r="H34" s="119"/>
      <c r="I34" s="119"/>
      <c r="J34" s="87"/>
    </row>
    <row r="35" customFormat="false" ht="46.2" hidden="false" customHeight="true" outlineLevel="0" collapsed="false">
      <c r="A35" s="120" t="s">
        <v>1</v>
      </c>
      <c r="B35" s="121" t="s">
        <v>86</v>
      </c>
      <c r="C35" s="121"/>
      <c r="D35" s="121"/>
      <c r="E35" s="121"/>
      <c r="F35" s="121"/>
      <c r="G35" s="121"/>
      <c r="H35" s="122"/>
      <c r="I35" s="123"/>
      <c r="J35" s="87"/>
    </row>
    <row r="36" customFormat="false" ht="77.45" hidden="false" customHeight="true" outlineLevel="0" collapsed="false">
      <c r="A36" s="124" t="s">
        <v>87</v>
      </c>
      <c r="B36" s="125" t="s">
        <v>88</v>
      </c>
      <c r="C36" s="125"/>
      <c r="D36" s="125"/>
      <c r="E36" s="125"/>
      <c r="F36" s="125"/>
      <c r="G36" s="125"/>
      <c r="H36" s="125"/>
      <c r="I36" s="125"/>
      <c r="J36" s="87"/>
    </row>
    <row r="37" customFormat="false" ht="27.2" hidden="false" customHeight="true" outlineLevel="0" collapsed="false">
      <c r="A37" s="126" t="s">
        <v>89</v>
      </c>
      <c r="B37" s="127"/>
      <c r="C37" s="127"/>
      <c r="D37" s="127"/>
      <c r="E37" s="127"/>
      <c r="F37" s="127"/>
      <c r="G37" s="127"/>
      <c r="H37" s="127"/>
      <c r="I37" s="128"/>
      <c r="J37" s="87"/>
    </row>
    <row r="38" customFormat="false" ht="16.3" hidden="false" customHeight="false" outlineLevel="0" collapsed="false">
      <c r="A38" s="129" t="s">
        <v>90</v>
      </c>
      <c r="B38" s="129"/>
      <c r="C38" s="129"/>
      <c r="D38" s="129"/>
      <c r="E38" s="130" t="s">
        <v>91</v>
      </c>
      <c r="F38" s="130"/>
      <c r="G38" s="130"/>
      <c r="H38" s="130"/>
      <c r="I38" s="130"/>
      <c r="J38" s="61"/>
    </row>
    <row r="39" customFormat="false" ht="30.4" hidden="false" customHeight="true" outlineLevel="0" collapsed="false">
      <c r="A39" s="131"/>
      <c r="B39" s="131"/>
      <c r="C39" s="131"/>
      <c r="D39" s="131"/>
      <c r="E39" s="132"/>
      <c r="F39" s="132"/>
      <c r="G39" s="132"/>
      <c r="H39" s="132"/>
      <c r="I39" s="132"/>
      <c r="J39" s="61"/>
    </row>
    <row r="40" customFormat="false" ht="30.4" hidden="false" customHeight="true" outlineLevel="0" collapsed="false">
      <c r="A40" s="133"/>
      <c r="B40" s="133"/>
      <c r="C40" s="133"/>
      <c r="D40" s="133"/>
      <c r="E40" s="134"/>
      <c r="F40" s="134"/>
      <c r="G40" s="134"/>
      <c r="H40" s="134"/>
      <c r="I40" s="134"/>
      <c r="J40" s="61"/>
    </row>
    <row r="41" customFormat="false" ht="30.4" hidden="false" customHeight="true" outlineLevel="0" collapsed="false">
      <c r="A41" s="135"/>
      <c r="B41" s="135"/>
      <c r="C41" s="135"/>
      <c r="D41" s="135"/>
      <c r="E41" s="136"/>
      <c r="F41" s="136"/>
      <c r="G41" s="136"/>
      <c r="H41" s="136"/>
      <c r="I41" s="136"/>
      <c r="J41" s="61"/>
    </row>
    <row r="42" customFormat="false" ht="14.3" hidden="false" customHeight="false" outlineLevel="0" collapsed="false">
      <c r="A42" s="137" t="s">
        <v>92</v>
      </c>
      <c r="B42" s="137"/>
      <c r="C42" s="137"/>
      <c r="D42" s="137"/>
      <c r="E42" s="137"/>
      <c r="F42" s="137"/>
      <c r="G42" s="137"/>
      <c r="H42" s="137"/>
      <c r="I42" s="137"/>
    </row>
    <row r="43" customFormat="false" ht="14.3" hidden="false" customHeight="true" outlineLevel="0" collapsed="false">
      <c r="A43" s="138" t="s">
        <v>93</v>
      </c>
      <c r="B43" s="138"/>
      <c r="C43" s="138"/>
      <c r="D43" s="138"/>
      <c r="E43" s="138"/>
      <c r="F43" s="138"/>
      <c r="G43" s="138"/>
      <c r="H43" s="138"/>
      <c r="I43" s="138"/>
    </row>
    <row r="44" customFormat="false" ht="50.3" hidden="false" customHeight="true" outlineLevel="0" collapsed="false">
      <c r="A44" s="139" t="s">
        <v>94</v>
      </c>
      <c r="B44" s="139"/>
      <c r="C44" s="139"/>
      <c r="D44" s="139"/>
      <c r="E44" s="139"/>
      <c r="F44" s="139"/>
      <c r="G44" s="139"/>
      <c r="H44" s="139"/>
      <c r="I44" s="139"/>
    </row>
    <row r="45" customFormat="false" ht="33.45" hidden="false" customHeight="true" outlineLevel="0" collapsed="false">
      <c r="A45" s="140" t="s">
        <v>95</v>
      </c>
      <c r="B45" s="140"/>
      <c r="C45" s="140"/>
      <c r="D45" s="140"/>
      <c r="E45" s="140"/>
      <c r="F45" s="140"/>
      <c r="G45" s="140"/>
      <c r="H45" s="140"/>
      <c r="I45" s="140"/>
    </row>
    <row r="46" customFormat="false" ht="6.8" hidden="false" customHeight="true" outlineLevel="0" collapsed="false">
      <c r="A46" s="141"/>
      <c r="B46" s="141"/>
      <c r="C46" s="141"/>
      <c r="D46" s="141"/>
      <c r="E46" s="141"/>
      <c r="F46" s="141"/>
      <c r="G46" s="141"/>
      <c r="H46" s="141"/>
      <c r="I46" s="141"/>
    </row>
    <row r="47" customFormat="false" ht="19.7" hidden="false" customHeight="false" outlineLevel="0" collapsed="false">
      <c r="A47" s="142" t="s">
        <v>96</v>
      </c>
      <c r="B47" s="142"/>
      <c r="C47" s="142"/>
      <c r="D47" s="142"/>
      <c r="E47" s="142"/>
      <c r="F47" s="142"/>
      <c r="G47" s="142"/>
      <c r="H47" s="142"/>
      <c r="I47" s="142"/>
    </row>
    <row r="48" customFormat="false" ht="14.3" hidden="false" customHeight="false" outlineLevel="0" collapsed="false">
      <c r="A48" s="143" t="str">
        <f aca="false">IF(E28="Błąd - przedsięwzięcie niezgodne z PPCP","Błąd - przedsięwzięcie niezgodne z PPCP", 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audytu",I26="")=1,"Brak możliwości wykonania walidacji - brak wymaganych danych.", IF(AND(E26&lt;=80,I26&lt;0.4)=1,"Na podstawie niniejszego Dokumentu podsumowującego audyt energetyczny nie jest możliwe przyznanie dotacji do przedsięwzięcia z kompleksową termomodernizacją budynku/lokalu mieszkalnego.", IF(OR(G26&lt;=80,I26&gt;=0.4)=0,"Na podstawie niniejszego Dokumentu podsumowującego audyt energetyczny nie jest możliwe przyznanie dotacji do przedsięwzięcia z kompleksową termomodernizacją budynku/lokalu mieszkalnego.", 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143"/>
      <c r="C48" s="143"/>
      <c r="D48" s="143"/>
      <c r="E48" s="143"/>
      <c r="F48" s="143"/>
      <c r="G48" s="143"/>
      <c r="H48" s="143"/>
      <c r="I48" s="143"/>
      <c r="J48" s="87"/>
    </row>
    <row r="49" customFormat="false" ht="14.3" hidden="false" customHeight="false" outlineLevel="0" collapsed="false">
      <c r="A49" s="143"/>
      <c r="B49" s="143"/>
      <c r="C49" s="143"/>
      <c r="D49" s="143"/>
      <c r="E49" s="143"/>
      <c r="F49" s="143"/>
      <c r="G49" s="143"/>
      <c r="H49" s="143"/>
      <c r="I49" s="143"/>
      <c r="J49" s="87"/>
    </row>
    <row r="50" customFormat="false" ht="14.95" hidden="false" customHeight="false" outlineLevel="0" collapsed="false">
      <c r="A50" s="143"/>
      <c r="B50" s="143"/>
      <c r="C50" s="143"/>
      <c r="D50" s="143"/>
      <c r="E50" s="143"/>
      <c r="F50" s="143"/>
      <c r="G50" s="143"/>
      <c r="H50" s="143"/>
      <c r="I50" s="143"/>
      <c r="J50" s="87"/>
    </row>
    <row r="51" customFormat="false" ht="14.3" hidden="false" customHeight="false" outlineLevel="0" collapsed="false">
      <c r="A51" s="17" t="s">
        <v>97</v>
      </c>
    </row>
  </sheetData>
  <sheetProtection algorithmName="SHA-512" hashValue="RQIWb6KLLqcfTdpZx1XFM4qA4uJ0RiF2XWuhOunbd08dNnPNODLr3IlOAytautavtAlLqF6iNvZTzxs77oExjQ==" saltValue="ag7KBufbFOoIZOBbUuHmYQ==" spinCount="100000" sheet="true" formatRows="false"/>
  <mergeCells count="32">
    <mergeCell ref="A1:I1"/>
    <mergeCell ref="E6:G6"/>
    <mergeCell ref="A7:I7"/>
    <mergeCell ref="A23:A24"/>
    <mergeCell ref="B23:B24"/>
    <mergeCell ref="E23:F23"/>
    <mergeCell ref="G23:H23"/>
    <mergeCell ref="I23:I24"/>
    <mergeCell ref="E25:F25"/>
    <mergeCell ref="G25:I25"/>
    <mergeCell ref="B26:D26"/>
    <mergeCell ref="B27:D27"/>
    <mergeCell ref="B32:D32"/>
    <mergeCell ref="B33:D33"/>
    <mergeCell ref="A34:I34"/>
    <mergeCell ref="B35:G35"/>
    <mergeCell ref="B36:I36"/>
    <mergeCell ref="A38:D38"/>
    <mergeCell ref="E38:I38"/>
    <mergeCell ref="A39:D39"/>
    <mergeCell ref="E39:I39"/>
    <mergeCell ref="A40:D40"/>
    <mergeCell ref="E40:I40"/>
    <mergeCell ref="A41:D41"/>
    <mergeCell ref="E41:I41"/>
    <mergeCell ref="A42:I42"/>
    <mergeCell ref="A43:I43"/>
    <mergeCell ref="A44:I44"/>
    <mergeCell ref="A45:I45"/>
    <mergeCell ref="A46:I46"/>
    <mergeCell ref="A47:I47"/>
    <mergeCell ref="A48:I50"/>
  </mergeCells>
  <conditionalFormatting sqref="A48:I50">
    <cfRule type="cellIs" priority="2" operator="equal" aboveAverage="0" equalAverage="0" bottom="0" percent="0" rank="0" text="" dxfId="0">
      <formula>"Błąd - przedsięwzięcie niezgodne z PPCP"</formula>
    </cfRule>
    <cfRule type="cellIs" priority="3" operator="equal" aboveAverage="0" equalAverage="0" bottom="0" percent="0" rank="0" text="" dxfId="1">
      <formula>"Brak możliwości wykonania walidacji - brak danych dot. EU."</formula>
    </cfRule>
    <cfRule type="containsText" priority="4" operator="containsText" aboveAverage="0" equalAverage="0" bottom="0" percent="0" rank="0" text="Na podstawie niniejszego Dokumentu podsumowującego audyt energetyczny stwierdza się możliwość przyznania dotacji do przedsięwzięcia z kompleksową termomodernizacją budynku/lokalu mieszkalnego." dxfId="2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priority="5" operator="containsText" aboveAverage="0" equalAverage="0" bottom="0" percent="0" rank="0" text="Na podstawie niniejszego Dokumentu podsumowującego audyt energetyczny nie jest możliwe przyznanie dotacji do przedsięwzięcia z kompleksową termomodernizacją budynku/lokalu mieszkalnego." dxfId="3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priority="6" operator="equal" aboveAverage="0" equalAverage="0" bottom="0" percent="0" rank="0" text="" dxfId="4">
      <formula>"Np. Modernizacja przegrody Ściana zewnętrzna piwnica i parter"</formula>
    </cfRule>
    <cfRule type="containsText" priority="7" operator="containsText" aboveAverage="0" equalAverage="0" bottom="0" percent="0" rank="0" text="Np. Modernizacja systemu grzewczego i systemu przygotowania ciepłej wody użytkowej" dxfId="5">
      <formula>NOT(ISERROR(SEARCH("Np. Modernizacja systemu grzewczego i systemu przygotowania ciepłej wody użytkowej",B9)))</formula>
    </cfRule>
    <cfRule type="containsText" priority="8" operator="containsText" aboveAverage="0" equalAverage="0" bottom="0" percent="0" rank="0" text="Np. Wymiana okien" dxfId="6">
      <formula>NOT(ISERROR(SEARCH("Np. Wymiana okien",B9)))</formula>
    </cfRule>
  </conditionalFormatting>
  <conditionalFormatting sqref="E27">
    <cfRule type="cellIs" priority="9" operator="equal" aboveAverage="0" equalAverage="0" bottom="0" percent="0" rank="0" text="" dxfId="7">
      <formula>"Należy wpisać wartość z audytu"</formula>
    </cfRule>
  </conditionalFormatting>
  <conditionalFormatting sqref="E27:E33">
    <cfRule type="containsText" priority="10" operator="containsText" aboveAverage="0" equalAverage="0" bottom="0" percent="0" rank="0" text="Podaj główne źródło ciepła - powyżej" dxfId="8">
      <formula>NOT(ISERROR(SEARCH("Podaj główne źródło ciepła - powyżej",E27)))</formula>
    </cfRule>
  </conditionalFormatting>
  <conditionalFormatting sqref="E28:E33">
    <cfRule type="cellIs" priority="11" operator="equal" aboveAverage="0" equalAverage="0" bottom="0" percent="0" rank="0" text="" dxfId="9">
      <formula>"Należy uzupełnić pola dla EP - powyżej"</formula>
    </cfRule>
    <cfRule type="cellIs" priority="12" operator="equal" aboveAverage="0" equalAverage="0" bottom="0" percent="0" rank="0" text="" dxfId="10">
      <formula>"Należy uzupełnić pole dla EK - powyżej"</formula>
    </cfRule>
    <cfRule type="cellIs" priority="13" operator="equal" aboveAverage="0" equalAverage="0" bottom="0" percent="0" rank="0" text="" dxfId="11">
      <formula>"Błąd - przedsięwzięcie niezgodne z PPCP"</formula>
    </cfRule>
    <cfRule type="cellIs" priority="14" operator="equal" aboveAverage="0" equalAverage="0" bottom="0" percent="0" rank="0" text="" dxfId="12">
      <formula>"Należy TUTAJ wpisać wartość z audytu"</formula>
    </cfRule>
  </conditionalFormatting>
  <conditionalFormatting sqref="E25:I25">
    <cfRule type="expression" priority="15" aboveAverage="0" equalAverage="0" bottom="0" percent="0" rank="0" text="" dxfId="13">
      <formula>$J$25</formula>
    </cfRule>
  </conditionalFormatting>
  <conditionalFormatting sqref="G26 I26">
    <cfRule type="expression" priority="16" aboveAverage="0" equalAverage="0" bottom="0" percent="0" rank="0" text="" dxfId="14">
      <formula>$J$26</formula>
    </cfRule>
  </conditionalFormatting>
  <conditionalFormatting sqref="G26">
    <cfRule type="cellIs" priority="17" operator="greaterThan" aboveAverage="0" equalAverage="0" bottom="0" percent="0" rank="0" text="" dxfId="15">
      <formula>80</formula>
    </cfRule>
  </conditionalFormatting>
  <conditionalFormatting sqref="G27">
    <cfRule type="cellIs" priority="18" operator="equal" aboveAverage="0" equalAverage="0" bottom="0" percent="0" rank="0" text="" dxfId="16">
      <formula>"Należy wpisać wartość z audytu"</formula>
    </cfRule>
  </conditionalFormatting>
  <conditionalFormatting sqref="G27:G33">
    <cfRule type="containsText" priority="19" operator="containsText" aboveAverage="0" equalAverage="0" bottom="0" percent="0" rank="0" text="Podaj główne źródło ciepła - powyżej" dxfId="17">
      <formula>NOT(ISERROR(SEARCH("Podaj główne źródło ciepła - powyżej",G27)))</formula>
    </cfRule>
  </conditionalFormatting>
  <conditionalFormatting sqref="G28:G33">
    <cfRule type="cellIs" priority="20" operator="equal" aboveAverage="0" equalAverage="0" bottom="0" percent="0" rank="0" text="" dxfId="18">
      <formula>"Należy uzupełnić pola dla EP - powyżej"</formula>
    </cfRule>
    <cfRule type="cellIs" priority="21" operator="equal" aboveAverage="0" equalAverage="0" bottom="0" percent="0" rank="0" text="" dxfId="19">
      <formula>"Należy uzupełnić pole dla EK - powyżej"</formula>
    </cfRule>
    <cfRule type="cellIs" priority="22" operator="equal" aboveAverage="0" equalAverage="0" bottom="0" percent="0" rank="0" text="" dxfId="20">
      <formula>"Błąd - przedsięwzięcie niezgodne z PPCP"</formula>
    </cfRule>
    <cfRule type="cellIs" priority="23" operator="equal" aboveAverage="0" equalAverage="0" bottom="0" percent="0" rank="0" text="" dxfId="21">
      <formula>"Należy TUTAJ wpisać wartość z audytu"</formula>
    </cfRule>
  </conditionalFormatting>
  <conditionalFormatting sqref="H9:I18">
    <cfRule type="cellIs" priority="24" operator="equal" aboveAverage="0" equalAverage="0" bottom="0" percent="0" rank="0" text="" dxfId="22">
      <formula>"Np. 0,111"</formula>
    </cfRule>
    <cfRule type="cellIs" priority="25" operator="equal" aboveAverage="0" equalAverage="0" bottom="0" percent="0" rank="0" text="" dxfId="23">
      <formula>"Np. 0,999"</formula>
    </cfRule>
    <cfRule type="cellIs" priority="26" operator="equal" aboveAverage="0" equalAverage="0" bottom="0" percent="0" rank="0" text="" dxfId="24">
      <formula>"Np. 9,999"</formula>
    </cfRule>
    <cfRule type="cellIs" priority="27" operator="equal" aboveAverage="0" equalAverage="0" bottom="0" percent="0" rank="0" text="" dxfId="25">
      <formula>"Nie dotyczy"</formula>
    </cfRule>
  </conditionalFormatting>
  <conditionalFormatting sqref="H35:I35">
    <cfRule type="containsText" priority="28" operator="containsText" aboveAverage="0" equalAverage="0" bottom="0" percent="0" rank="0" text="DD/MM/RRRR" dxfId="26">
      <formula>NOT(ISERROR(SEARCH("DD/MM/RRRR",H35)))</formula>
    </cfRule>
  </conditionalFormatting>
  <conditionalFormatting sqref="I26">
    <cfRule type="cellIs" priority="29" operator="lessThan" aboveAverage="0" equalAverage="0" bottom="0" percent="0" rank="0" text="" dxfId="27">
      <formula>0.4</formula>
    </cfRule>
  </conditionalFormatting>
  <conditionalFormatting sqref="I28:I31">
    <cfRule type="cellIs" priority="30" operator="equal" aboveAverage="0" equalAverage="0" bottom="0" percent="0" rank="0" text="" dxfId="28">
      <formula>"Błąd - przedsięwzięcie niezgodne z PPCP"</formula>
    </cfRule>
  </conditionalFormatting>
  <conditionalFormatting sqref="I32:I33">
    <cfRule type="expression" priority="31" aboveAverage="0" equalAverage="0" bottom="0" percent="0" rank="0" text="" dxfId="29">
      <formula>$J$26</formula>
    </cfRule>
    <cfRule type="cellIs" priority="32" operator="lessThan" aboveAverage="0" equalAverage="0" bottom="0" percent="0" rank="0" text="" dxfId="30">
      <formula>0.4</formula>
    </cfRule>
  </conditionalFormatting>
  <dataValidations count="4">
    <dataValidation allowBlank="true" operator="between" showDropDown="false" showErrorMessage="true" showInputMessage="true" sqref="H21" type="decimal">
      <formula1>2</formula1>
      <formula2>10</formula2>
    </dataValidation>
    <dataValidation allowBlank="true" operator="between" prompt="Należy wybrać z listy" promptTitle="----- Uwaga! -----" showDropDown="false" showErrorMessage="true" showInputMessage="true" sqref="D28:D31" type="list">
      <formula1>'Dane brzegowe'!$A$25:$A$26</formula1>
      <formula2>0</formula2>
    </dataValidation>
    <dataValidation allowBlank="true" operator="between" prompt="Należy wybrać z listy" promptTitle="----- Uwaga! -----" showDropDown="false" showErrorMessage="true" showInputMessage="true" sqref="E25:F25" type="list">
      <formula1>'Dane brzegowe'!$C$29:$C$36</formula1>
      <formula2>0</formula2>
    </dataValidation>
    <dataValidation allowBlank="true" operator="between" prompt="Należy wybrać z listy" promptTitle="----- Uwaga! -----" showDropDown="false" showErrorMessage="true" showInputMessage="true" sqref="G25:I25" type="list">
      <formula1>'Dane brzegowe'!$C$38:$C$51</formula1>
      <formula2>0</formula2>
    </dataValidation>
  </dataValidations>
  <printOptions headings="false" gridLines="false" gridLinesSet="true" horizontalCentered="false" verticalCentered="false"/>
  <pageMargins left="0.472222222222222" right="0.354166666666667" top="1.07291666666667" bottom="0.472222222222222" header="0.315277777777778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5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15" workbookViewId="0">
      <selection pane="topLeft" activeCell="A1" activeCellId="0" sqref="A1"/>
    </sheetView>
  </sheetViews>
  <sheetFormatPr defaultColWidth="9.01171875" defaultRowHeight="14.3" zeroHeight="false" outlineLevelRow="0" outlineLevelCol="0"/>
  <cols>
    <col collapsed="false" customWidth="true" hidden="false" outlineLevel="0" max="1" min="1" style="144" width="18.12"/>
    <col collapsed="false" customWidth="true" hidden="false" outlineLevel="0" max="2" min="2" style="144" width="4.75"/>
    <col collapsed="false" customWidth="true" hidden="false" outlineLevel="0" max="3" min="3" style="144" width="55.75"/>
    <col collapsed="false" customWidth="true" hidden="false" outlineLevel="0" max="4" min="4" style="144" width="17.25"/>
    <col collapsed="false" customWidth="true" hidden="false" outlineLevel="0" max="6" min="5" style="144" width="18.12"/>
    <col collapsed="false" customWidth="true" hidden="false" outlineLevel="0" max="12" min="7" style="144" width="13.75"/>
    <col collapsed="false" customWidth="false" hidden="false" outlineLevel="0" max="1024" min="13" style="144" width="9"/>
  </cols>
  <sheetData>
    <row r="1" customFormat="false" ht="45.7" hidden="false" customHeight="true" outlineLevel="0" collapsed="false">
      <c r="A1" s="145" t="s">
        <v>98</v>
      </c>
      <c r="B1" s="146" t="s">
        <v>99</v>
      </c>
      <c r="C1" s="147" t="s">
        <v>100</v>
      </c>
      <c r="D1" s="148" t="s">
        <v>101</v>
      </c>
      <c r="E1" s="149" t="s">
        <v>102</v>
      </c>
      <c r="F1" s="149" t="s">
        <v>103</v>
      </c>
      <c r="G1" s="150" t="s">
        <v>104</v>
      </c>
      <c r="H1" s="150"/>
      <c r="I1" s="150"/>
      <c r="J1" s="150" t="s">
        <v>105</v>
      </c>
      <c r="K1" s="150"/>
      <c r="L1" s="150"/>
    </row>
    <row r="2" customFormat="false" ht="14.3" hidden="false" customHeight="false" outlineLevel="0" collapsed="false">
      <c r="A2" s="145"/>
      <c r="B2" s="146"/>
      <c r="C2" s="147"/>
      <c r="D2" s="148"/>
      <c r="E2" s="149"/>
      <c r="F2" s="149"/>
      <c r="G2" s="151" t="s">
        <v>106</v>
      </c>
      <c r="H2" s="152" t="s">
        <v>107</v>
      </c>
      <c r="I2" s="153" t="s">
        <v>108</v>
      </c>
      <c r="J2" s="154" t="s">
        <v>109</v>
      </c>
      <c r="K2" s="155" t="s">
        <v>110</v>
      </c>
      <c r="L2" s="156" t="s">
        <v>111</v>
      </c>
    </row>
    <row r="3" customFormat="false" ht="14.95" hidden="false" customHeight="false" outlineLevel="0" collapsed="false">
      <c r="A3" s="145"/>
      <c r="B3" s="146"/>
      <c r="C3" s="147"/>
      <c r="D3" s="148"/>
      <c r="E3" s="149"/>
      <c r="F3" s="149"/>
      <c r="G3" s="157" t="s">
        <v>112</v>
      </c>
      <c r="H3" s="158" t="s">
        <v>113</v>
      </c>
      <c r="I3" s="159" t="s">
        <v>113</v>
      </c>
      <c r="J3" s="160" t="s">
        <v>114</v>
      </c>
      <c r="K3" s="161" t="s">
        <v>115</v>
      </c>
      <c r="L3" s="162" t="s">
        <v>115</v>
      </c>
    </row>
    <row r="4" customFormat="false" ht="14.95" hidden="false" customHeight="false" outlineLevel="0" collapsed="false">
      <c r="A4" s="163" t="s">
        <v>116</v>
      </c>
      <c r="B4" s="164" t="n">
        <v>0</v>
      </c>
      <c r="C4" s="165" t="s">
        <v>117</v>
      </c>
      <c r="D4" s="166" t="s">
        <v>118</v>
      </c>
      <c r="E4" s="167" t="n">
        <v>0.65</v>
      </c>
      <c r="F4" s="167" t="n">
        <v>1.1</v>
      </c>
      <c r="G4" s="168" t="n">
        <v>94.77</v>
      </c>
      <c r="H4" s="169" t="n">
        <v>427</v>
      </c>
      <c r="I4" s="170" t="n">
        <v>0.28</v>
      </c>
      <c r="J4" s="171" t="n">
        <f aca="false">G4*3.6</f>
        <v>341.172</v>
      </c>
      <c r="K4" s="172" t="n">
        <f aca="false">H4*3.6</f>
        <v>1537.2</v>
      </c>
      <c r="L4" s="173" t="n">
        <f aca="false">I4*3.6</f>
        <v>1.008</v>
      </c>
    </row>
    <row r="5" customFormat="false" ht="14.3" hidden="false" customHeight="true" outlineLevel="0" collapsed="false">
      <c r="A5" s="174" t="s">
        <v>119</v>
      </c>
      <c r="B5" s="175" t="n">
        <v>1</v>
      </c>
      <c r="C5" s="176" t="s">
        <v>120</v>
      </c>
      <c r="D5" s="177" t="s">
        <v>121</v>
      </c>
      <c r="E5" s="178" t="n">
        <v>0.95</v>
      </c>
      <c r="F5" s="178" t="n">
        <v>1.3</v>
      </c>
      <c r="G5" s="179" t="n">
        <v>93.49</v>
      </c>
      <c r="H5" s="180"/>
      <c r="I5" s="180"/>
      <c r="J5" s="181" t="n">
        <f aca="false">G5*3.6</f>
        <v>336.564</v>
      </c>
      <c r="K5" s="182"/>
      <c r="L5" s="183"/>
    </row>
    <row r="6" customFormat="false" ht="14.95" hidden="false" customHeight="true" outlineLevel="0" collapsed="false">
      <c r="A6" s="174"/>
      <c r="B6" s="184" t="n">
        <v>2</v>
      </c>
      <c r="C6" s="185" t="s">
        <v>122</v>
      </c>
      <c r="D6" s="186" t="s">
        <v>123</v>
      </c>
      <c r="E6" s="187" t="n">
        <v>2.8</v>
      </c>
      <c r="F6" s="187" t="n">
        <v>3</v>
      </c>
      <c r="G6" s="188" t="n">
        <v>193.888888888889</v>
      </c>
      <c r="H6" s="180"/>
      <c r="I6" s="180"/>
      <c r="J6" s="189" t="n">
        <v>698</v>
      </c>
      <c r="K6" s="182"/>
      <c r="L6" s="183"/>
    </row>
    <row r="7" customFormat="false" ht="16.3" hidden="false" customHeight="true" outlineLevel="0" collapsed="false">
      <c r="A7" s="174"/>
      <c r="B7" s="184" t="n">
        <v>3</v>
      </c>
      <c r="C7" s="185" t="s">
        <v>124</v>
      </c>
      <c r="D7" s="186" t="s">
        <v>123</v>
      </c>
      <c r="E7" s="187" t="n">
        <v>2.9</v>
      </c>
      <c r="F7" s="187" t="n">
        <v>3</v>
      </c>
      <c r="G7" s="188" t="n">
        <v>193.888888888889</v>
      </c>
      <c r="H7" s="180"/>
      <c r="I7" s="180"/>
      <c r="J7" s="189" t="n">
        <v>698</v>
      </c>
      <c r="K7" s="182"/>
      <c r="L7" s="183"/>
    </row>
    <row r="8" customFormat="false" ht="14.3" hidden="false" customHeight="false" outlineLevel="0" collapsed="false">
      <c r="A8" s="174"/>
      <c r="B8" s="184" t="n">
        <v>4</v>
      </c>
      <c r="C8" s="185" t="s">
        <v>125</v>
      </c>
      <c r="D8" s="186" t="s">
        <v>123</v>
      </c>
      <c r="E8" s="187" t="n">
        <v>2.2</v>
      </c>
      <c r="F8" s="187" t="n">
        <v>3</v>
      </c>
      <c r="G8" s="188" t="n">
        <v>193.888888888889</v>
      </c>
      <c r="H8" s="180"/>
      <c r="I8" s="180"/>
      <c r="J8" s="189" t="n">
        <v>698</v>
      </c>
      <c r="K8" s="182"/>
      <c r="L8" s="183"/>
    </row>
    <row r="9" customFormat="false" ht="14.3" hidden="false" customHeight="false" outlineLevel="0" collapsed="false">
      <c r="A9" s="174"/>
      <c r="B9" s="184" t="n">
        <v>5</v>
      </c>
      <c r="C9" s="185" t="s">
        <v>126</v>
      </c>
      <c r="D9" s="186" t="s">
        <v>123</v>
      </c>
      <c r="E9" s="187" t="n">
        <v>3.9</v>
      </c>
      <c r="F9" s="187" t="n">
        <v>3</v>
      </c>
      <c r="G9" s="188" t="n">
        <v>193.888888888889</v>
      </c>
      <c r="H9" s="180"/>
      <c r="I9" s="180"/>
      <c r="J9" s="189" t="n">
        <v>698</v>
      </c>
      <c r="K9" s="182"/>
      <c r="L9" s="183"/>
    </row>
    <row r="10" customFormat="false" ht="14.3" hidden="false" customHeight="false" outlineLevel="0" collapsed="false">
      <c r="A10" s="174"/>
      <c r="B10" s="184" t="n">
        <v>6</v>
      </c>
      <c r="C10" s="185" t="s">
        <v>127</v>
      </c>
      <c r="D10" s="186" t="s">
        <v>128</v>
      </c>
      <c r="E10" s="187" t="n">
        <v>0.95</v>
      </c>
      <c r="F10" s="187" t="n">
        <v>1.1</v>
      </c>
      <c r="G10" s="190" t="n">
        <v>55.44</v>
      </c>
      <c r="H10" s="191" t="n">
        <v>0.3</v>
      </c>
      <c r="I10" s="192"/>
      <c r="J10" s="189" t="n">
        <f aca="false">G10*3.6</f>
        <v>199.584</v>
      </c>
      <c r="K10" s="193" t="n">
        <f aca="false">H10*3.6</f>
        <v>1.08</v>
      </c>
      <c r="L10" s="194"/>
    </row>
    <row r="11" customFormat="false" ht="14.3" hidden="false" customHeight="false" outlineLevel="0" collapsed="false">
      <c r="A11" s="174"/>
      <c r="B11" s="184" t="n">
        <v>7</v>
      </c>
      <c r="C11" s="185" t="s">
        <v>129</v>
      </c>
      <c r="D11" s="186" t="s">
        <v>128</v>
      </c>
      <c r="E11" s="187" t="n">
        <v>0.95</v>
      </c>
      <c r="F11" s="187" t="n">
        <v>1.1</v>
      </c>
      <c r="G11" s="190" t="n">
        <v>55.44</v>
      </c>
      <c r="H11" s="191" t="n">
        <v>0.3</v>
      </c>
      <c r="I11" s="192"/>
      <c r="J11" s="189" t="n">
        <f aca="false">G11*3.6</f>
        <v>199.584</v>
      </c>
      <c r="K11" s="193" t="n">
        <f aca="false">H11*3.6</f>
        <v>1.08</v>
      </c>
      <c r="L11" s="194"/>
    </row>
    <row r="12" customFormat="false" ht="14.3" hidden="false" customHeight="false" outlineLevel="0" collapsed="false">
      <c r="A12" s="174"/>
      <c r="B12" s="184" t="n">
        <v>8</v>
      </c>
      <c r="C12" s="185" t="s">
        <v>130</v>
      </c>
      <c r="D12" s="186" t="s">
        <v>131</v>
      </c>
      <c r="E12" s="187" t="n">
        <v>0.95</v>
      </c>
      <c r="F12" s="187" t="n">
        <v>1.1</v>
      </c>
      <c r="G12" s="190" t="n">
        <v>76.56</v>
      </c>
      <c r="H12" s="191" t="n">
        <v>2</v>
      </c>
      <c r="I12" s="195" t="n">
        <f aca="false">0.12/1000</f>
        <v>0.00012</v>
      </c>
      <c r="J12" s="189" t="n">
        <f aca="false">G12*3.6</f>
        <v>275.616</v>
      </c>
      <c r="K12" s="193" t="n">
        <f aca="false">H12*3.6</f>
        <v>7.2</v>
      </c>
      <c r="L12" s="196" t="n">
        <f aca="false">I12*3.6</f>
        <v>0.000432</v>
      </c>
    </row>
    <row r="13" customFormat="false" ht="14.3" hidden="false" customHeight="false" outlineLevel="0" collapsed="false">
      <c r="A13" s="174"/>
      <c r="B13" s="184" t="n">
        <v>10</v>
      </c>
      <c r="C13" s="185" t="s">
        <v>132</v>
      </c>
      <c r="D13" s="186" t="s">
        <v>133</v>
      </c>
      <c r="E13" s="187" t="n">
        <v>0.85</v>
      </c>
      <c r="F13" s="187" t="n">
        <v>0.2</v>
      </c>
      <c r="G13" s="190" t="n">
        <v>112</v>
      </c>
      <c r="H13" s="191" t="n">
        <v>16</v>
      </c>
      <c r="I13" s="192"/>
      <c r="J13" s="189" t="n">
        <v>0</v>
      </c>
      <c r="K13" s="193" t="n">
        <f aca="false">H13*3.6</f>
        <v>57.6</v>
      </c>
      <c r="L13" s="194"/>
    </row>
    <row r="14" customFormat="false" ht="14.3" hidden="false" customHeight="false" outlineLevel="0" collapsed="false">
      <c r="A14" s="174"/>
      <c r="B14" s="184" t="n">
        <v>10</v>
      </c>
      <c r="C14" s="185" t="s">
        <v>134</v>
      </c>
      <c r="D14" s="186" t="s">
        <v>133</v>
      </c>
      <c r="E14" s="187" t="n">
        <v>0.85</v>
      </c>
      <c r="F14" s="187" t="n">
        <v>0.2</v>
      </c>
      <c r="G14" s="190" t="n">
        <v>112</v>
      </c>
      <c r="H14" s="191" t="n">
        <v>16</v>
      </c>
      <c r="I14" s="192"/>
      <c r="J14" s="189" t="n">
        <v>0</v>
      </c>
      <c r="K14" s="193" t="n">
        <f aca="false">H14*3.6</f>
        <v>57.6</v>
      </c>
      <c r="L14" s="194"/>
    </row>
    <row r="15" customFormat="false" ht="14.3" hidden="false" customHeight="false" outlineLevel="0" collapsed="false">
      <c r="A15" s="174"/>
      <c r="B15" s="184" t="n">
        <v>11</v>
      </c>
      <c r="C15" s="185" t="s">
        <v>135</v>
      </c>
      <c r="D15" s="186" t="s">
        <v>136</v>
      </c>
      <c r="E15" s="187" t="n">
        <v>0.85</v>
      </c>
      <c r="F15" s="187" t="n">
        <v>0.2</v>
      </c>
      <c r="G15" s="190" t="n">
        <v>112</v>
      </c>
      <c r="H15" s="191" t="n">
        <v>16</v>
      </c>
      <c r="I15" s="192"/>
      <c r="J15" s="189" t="n">
        <v>0</v>
      </c>
      <c r="K15" s="193" t="n">
        <f aca="false">H15*3.6</f>
        <v>57.6</v>
      </c>
      <c r="L15" s="194"/>
    </row>
    <row r="16" customFormat="false" ht="14.3" hidden="false" customHeight="false" outlineLevel="0" collapsed="false">
      <c r="A16" s="174"/>
      <c r="B16" s="184" t="n">
        <v>12</v>
      </c>
      <c r="C16" s="185" t="s">
        <v>137</v>
      </c>
      <c r="D16" s="186" t="s">
        <v>136</v>
      </c>
      <c r="E16" s="187" t="n">
        <v>0.85</v>
      </c>
      <c r="F16" s="187" t="n">
        <v>0.2</v>
      </c>
      <c r="G16" s="188" t="n">
        <v>112</v>
      </c>
      <c r="H16" s="191" t="n">
        <v>16</v>
      </c>
      <c r="I16" s="197"/>
      <c r="J16" s="189" t="n">
        <v>0</v>
      </c>
      <c r="K16" s="193" t="n">
        <f aca="false">H16*3.6</f>
        <v>57.6</v>
      </c>
      <c r="L16" s="194"/>
    </row>
    <row r="17" customFormat="false" ht="14.95" hidden="false" customHeight="false" outlineLevel="0" collapsed="false">
      <c r="A17" s="174"/>
      <c r="B17" s="198" t="n">
        <v>13</v>
      </c>
      <c r="C17" s="199" t="s">
        <v>138</v>
      </c>
      <c r="D17" s="200" t="s">
        <v>123</v>
      </c>
      <c r="E17" s="201" t="n">
        <v>1</v>
      </c>
      <c r="F17" s="201" t="n">
        <v>3</v>
      </c>
      <c r="G17" s="202" t="n">
        <f aca="false">J17/3.6</f>
        <v>193.888888888889</v>
      </c>
      <c r="H17" s="203"/>
      <c r="I17" s="203"/>
      <c r="J17" s="204" t="n">
        <v>698</v>
      </c>
      <c r="K17" s="205"/>
      <c r="L17" s="206"/>
    </row>
    <row r="18" customFormat="false" ht="14.3" hidden="false" customHeight="false" outlineLevel="0" collapsed="false">
      <c r="A18" s="207" t="s">
        <v>139</v>
      </c>
      <c r="B18" s="208" t="n">
        <v>0</v>
      </c>
      <c r="C18" s="209" t="s">
        <v>140</v>
      </c>
      <c r="D18" s="210"/>
      <c r="E18" s="211"/>
      <c r="F18" s="211"/>
      <c r="G18" s="212"/>
      <c r="H18" s="213"/>
      <c r="I18" s="214"/>
      <c r="J18" s="215"/>
      <c r="K18" s="216"/>
      <c r="L18" s="217"/>
    </row>
    <row r="19" customFormat="false" ht="14.95" hidden="false" customHeight="false" outlineLevel="0" collapsed="false">
      <c r="A19" s="207"/>
      <c r="B19" s="218" t="n">
        <v>9</v>
      </c>
      <c r="C19" s="219" t="s">
        <v>141</v>
      </c>
      <c r="D19" s="220" t="s">
        <v>118</v>
      </c>
      <c r="E19" s="221" t="n">
        <v>0.85</v>
      </c>
      <c r="F19" s="221" t="n">
        <v>1.1</v>
      </c>
      <c r="G19" s="222" t="n">
        <v>94.77</v>
      </c>
      <c r="H19" s="223" t="n">
        <v>18</v>
      </c>
      <c r="I19" s="224"/>
      <c r="J19" s="225" t="n">
        <f aca="false">G19*3.6</f>
        <v>341.172</v>
      </c>
      <c r="K19" s="226" t="n">
        <f aca="false">H19*3.6</f>
        <v>64.8</v>
      </c>
      <c r="L19" s="227"/>
    </row>
    <row r="20" customFormat="false" ht="15.65" hidden="false" customHeight="false" outlineLevel="0" collapsed="false">
      <c r="A20" s="228" t="s">
        <v>142</v>
      </c>
      <c r="B20" s="229" t="s">
        <v>143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</row>
    <row r="21" customFormat="false" ht="15.65" hidden="false" customHeight="false" outlineLevel="0" collapsed="false">
      <c r="A21" s="230" t="s">
        <v>144</v>
      </c>
      <c r="B21" s="231" t="s">
        <v>145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</row>
    <row r="22" customFormat="false" ht="30.6" hidden="false" customHeight="true" outlineLevel="0" collapsed="false">
      <c r="A22" s="230" t="s">
        <v>146</v>
      </c>
      <c r="B22" s="232" t="s">
        <v>147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</row>
    <row r="23" customFormat="false" ht="40.95" hidden="false" customHeight="true" outlineLevel="0" collapsed="false">
      <c r="A23" s="233" t="s">
        <v>148</v>
      </c>
      <c r="B23" s="234" t="s">
        <v>149</v>
      </c>
      <c r="C23" s="234"/>
      <c r="D23" s="234"/>
      <c r="E23" s="234"/>
      <c r="F23" s="234"/>
      <c r="G23" s="234"/>
      <c r="H23" s="234"/>
      <c r="I23" s="234"/>
      <c r="J23" s="234"/>
      <c r="K23" s="234"/>
      <c r="L23" s="234"/>
    </row>
    <row r="25" customFormat="false" ht="14.95" hidden="false" customHeight="false" outlineLevel="0" collapsed="false">
      <c r="A25" s="235" t="s">
        <v>150</v>
      </c>
    </row>
    <row r="26" customFormat="false" ht="48.4" hidden="false" customHeight="true" outlineLevel="0" collapsed="false">
      <c r="A26" s="235" t="s">
        <v>151</v>
      </c>
      <c r="C26" s="148" t="s">
        <v>152</v>
      </c>
      <c r="D26" s="148" t="s">
        <v>101</v>
      </c>
      <c r="E26" s="149" t="s">
        <v>102</v>
      </c>
      <c r="F26" s="149" t="s">
        <v>103</v>
      </c>
      <c r="G26" s="150" t="s">
        <v>104</v>
      </c>
      <c r="H26" s="150"/>
      <c r="I26" s="150"/>
      <c r="J26" s="150" t="s">
        <v>105</v>
      </c>
      <c r="K26" s="150"/>
      <c r="L26" s="150"/>
    </row>
    <row r="27" customFormat="false" ht="14.3" hidden="false" customHeight="false" outlineLevel="0" collapsed="false">
      <c r="C27" s="148"/>
      <c r="D27" s="148"/>
      <c r="E27" s="149"/>
      <c r="F27" s="149"/>
      <c r="G27" s="151" t="s">
        <v>106</v>
      </c>
      <c r="H27" s="152" t="s">
        <v>107</v>
      </c>
      <c r="I27" s="153" t="s">
        <v>108</v>
      </c>
      <c r="J27" s="154" t="s">
        <v>109</v>
      </c>
      <c r="K27" s="155" t="s">
        <v>110</v>
      </c>
      <c r="L27" s="156" t="s">
        <v>111</v>
      </c>
    </row>
    <row r="28" customFormat="false" ht="14.95" hidden="false" customHeight="false" outlineLevel="0" collapsed="false">
      <c r="C28" s="148"/>
      <c r="D28" s="148"/>
      <c r="E28" s="149"/>
      <c r="F28" s="149"/>
      <c r="G28" s="157" t="s">
        <v>112</v>
      </c>
      <c r="H28" s="158" t="s">
        <v>113</v>
      </c>
      <c r="I28" s="159" t="s">
        <v>113</v>
      </c>
      <c r="J28" s="160" t="s">
        <v>114</v>
      </c>
      <c r="K28" s="161" t="s">
        <v>115</v>
      </c>
      <c r="L28" s="162" t="s">
        <v>115</v>
      </c>
    </row>
    <row r="29" customFormat="false" ht="14.95" hidden="false" customHeight="false" outlineLevel="0" collapsed="false">
      <c r="C29" s="236" t="s">
        <v>117</v>
      </c>
      <c r="D29" s="237" t="str">
        <f aca="false">VLOOKUP($C29,$C$4:$L$19,2,0)</f>
        <v>paliwo stałe</v>
      </c>
      <c r="E29" s="238" t="n">
        <f aca="false">VLOOKUP($C29,$C$4:$L$19,3,0)</f>
        <v>0.65</v>
      </c>
      <c r="F29" s="238" t="n">
        <f aca="false">VLOOKUP($C29,$C$4:$L$19,4,0)</f>
        <v>1.1</v>
      </c>
      <c r="G29" s="239" t="n">
        <f aca="false">VLOOKUP($C29,$C$4:$L$19,5,0)</f>
        <v>94.77</v>
      </c>
      <c r="H29" s="240" t="n">
        <f aca="false">VLOOKUP($C29,$C$4:$L$19,6,0)</f>
        <v>427</v>
      </c>
      <c r="I29" s="241" t="n">
        <f aca="false">VLOOKUP($C29,$C$4:$L$19,7,0)</f>
        <v>0.28</v>
      </c>
      <c r="J29" s="242" t="n">
        <f aca="false">VLOOKUP($C29,$C$4:$L$19,8,0)</f>
        <v>341.172</v>
      </c>
      <c r="K29" s="243" t="n">
        <f aca="false">VLOOKUP($C29,$C$4:$L$19,9,0)</f>
        <v>1537.2</v>
      </c>
      <c r="L29" s="244" t="n">
        <f aca="false">VLOOKUP($C29,$C$4:$L$19,10,0)</f>
        <v>1.008</v>
      </c>
    </row>
    <row r="30" customFormat="false" ht="14.3" hidden="false" customHeight="false" outlineLevel="0" collapsed="false">
      <c r="C30" s="245" t="s">
        <v>153</v>
      </c>
      <c r="D30" s="246" t="str">
        <f aca="false">VLOOKUP(C5,$C$4:$L$19,2,0)</f>
        <v>sieć ciepłownicza</v>
      </c>
      <c r="E30" s="247" t="n">
        <f aca="false">VLOOKUP(C5,$C$4:$L$19,3,0)</f>
        <v>0.95</v>
      </c>
      <c r="F30" s="247" t="n">
        <f aca="false">VLOOKUP(C5,$C$4:$L$19,4,0)</f>
        <v>1.3</v>
      </c>
      <c r="G30" s="212" t="n">
        <f aca="false">VLOOKUP(C5,$C$4:$L$19,5,0)</f>
        <v>93.49</v>
      </c>
      <c r="H30" s="213" t="n">
        <f aca="false">VLOOKUP(C5,$C$4:$L$19,6,0)</f>
        <v>0</v>
      </c>
      <c r="I30" s="248" t="n">
        <f aca="false">VLOOKUP(C5,$C$4:$L$19,7,0)</f>
        <v>0</v>
      </c>
      <c r="J30" s="215" t="n">
        <f aca="false">VLOOKUP(C5,$C$4:$L$19,8,0)</f>
        <v>336.564</v>
      </c>
      <c r="K30" s="216" t="n">
        <f aca="false">VLOOKUP(C5,$C$4:$L$19,9,0)</f>
        <v>0</v>
      </c>
      <c r="L30" s="217" t="n">
        <f aca="false">VLOOKUP(C5,$C$4:$L$19,10,0)</f>
        <v>0</v>
      </c>
    </row>
    <row r="31" customFormat="false" ht="14.3" hidden="false" customHeight="false" outlineLevel="0" collapsed="false">
      <c r="C31" s="249" t="s">
        <v>154</v>
      </c>
      <c r="D31" s="250" t="str">
        <f aca="false">VLOOKUP(C6,$C$4:$L$19,2,0)</f>
        <v>energia elektryczna</v>
      </c>
      <c r="E31" s="251" t="n">
        <f aca="false">VLOOKUP(C6,$C$4:$L$19,3,0)</f>
        <v>2.8</v>
      </c>
      <c r="F31" s="251" t="n">
        <f aca="false">VLOOKUP(C6,$C$4:$L$19,4,0)</f>
        <v>3</v>
      </c>
      <c r="G31" s="252" t="n">
        <f aca="false">VLOOKUP(C6,$C$4:$L$19,5,0)</f>
        <v>193.888888888889</v>
      </c>
      <c r="H31" s="253" t="n">
        <f aca="false">VLOOKUP(C6,$C$4:$L$19,6,0)</f>
        <v>0</v>
      </c>
      <c r="I31" s="254" t="n">
        <f aca="false">VLOOKUP(C6,$C$4:$L$19,7,0)</f>
        <v>0</v>
      </c>
      <c r="J31" s="255" t="n">
        <f aca="false">VLOOKUP(C6,$C$4:$L$19,8,0)</f>
        <v>698</v>
      </c>
      <c r="K31" s="256" t="n">
        <f aca="false">VLOOKUP(C6,$C$4:$L$19,9,0)</f>
        <v>0</v>
      </c>
      <c r="L31" s="257" t="n">
        <f aca="false">VLOOKUP(C6,$C$4:$L$19,10,0)</f>
        <v>0</v>
      </c>
    </row>
    <row r="32" customFormat="false" ht="14.3" hidden="false" customHeight="false" outlineLevel="0" collapsed="false">
      <c r="C32" s="249" t="s">
        <v>155</v>
      </c>
      <c r="D32" s="250" t="str">
        <f aca="false">VLOOKUP(C10,$C$4:$L$19,2,0)</f>
        <v>gaz ziemny</v>
      </c>
      <c r="E32" s="251" t="n">
        <f aca="false">VLOOKUP(C10,$C$4:$L$19,3,0)</f>
        <v>0.95</v>
      </c>
      <c r="F32" s="251" t="n">
        <f aca="false">VLOOKUP(C10,$C$4:$L$19,4,0)</f>
        <v>1.1</v>
      </c>
      <c r="G32" s="252" t="n">
        <f aca="false">VLOOKUP(C10,$C$4:$L$19,5,0)</f>
        <v>55.44</v>
      </c>
      <c r="H32" s="253" t="n">
        <f aca="false">VLOOKUP(C10,$C$4:$L$19,6,0)</f>
        <v>0.3</v>
      </c>
      <c r="I32" s="254" t="n">
        <f aca="false">VLOOKUP(C10,$C$4:$L$19,7,0)</f>
        <v>0</v>
      </c>
      <c r="J32" s="255" t="n">
        <f aca="false">VLOOKUP(C10,$C$4:$L$19,8,0)</f>
        <v>199.584</v>
      </c>
      <c r="K32" s="256" t="n">
        <f aca="false">VLOOKUP(C10,$C$4:$L$19,9,0)</f>
        <v>1.08</v>
      </c>
      <c r="L32" s="257" t="n">
        <f aca="false">VLOOKUP(C10,$C$4:$L$19,10,0)</f>
        <v>0</v>
      </c>
    </row>
    <row r="33" customFormat="false" ht="14.3" hidden="false" customHeight="false" outlineLevel="0" collapsed="false">
      <c r="C33" s="249" t="s">
        <v>156</v>
      </c>
      <c r="D33" s="250" t="str">
        <f aca="false">VLOOKUP(C12,$C$4:$L$19,2,0)</f>
        <v>olej opałowy</v>
      </c>
      <c r="E33" s="251" t="n">
        <f aca="false">VLOOKUP(C12,$C$4:$L$19,3,0)</f>
        <v>0.95</v>
      </c>
      <c r="F33" s="251" t="n">
        <f aca="false">VLOOKUP(C12,$C$4:$L$19,4,0)</f>
        <v>1.1</v>
      </c>
      <c r="G33" s="252" t="n">
        <f aca="false">VLOOKUP(C12,$C$4:$L$19,5,0)</f>
        <v>76.56</v>
      </c>
      <c r="H33" s="253" t="n">
        <f aca="false">VLOOKUP(C12,$C$4:$L$19,6,0)</f>
        <v>2</v>
      </c>
      <c r="I33" s="254" t="n">
        <f aca="false">VLOOKUP(C12,$C$4:$L$19,7,0)</f>
        <v>0.00012</v>
      </c>
      <c r="J33" s="255" t="n">
        <f aca="false">VLOOKUP(C12,$C$4:$L$19,8,0)</f>
        <v>275.616</v>
      </c>
      <c r="K33" s="256" t="n">
        <f aca="false">VLOOKUP(C12,$C$4:$L$19,9,0)</f>
        <v>7.2</v>
      </c>
      <c r="L33" s="257" t="n">
        <f aca="false">VLOOKUP(C12,$C$4:$L$19,10,0)</f>
        <v>0.000432</v>
      </c>
    </row>
    <row r="34" customFormat="false" ht="14.3" hidden="false" customHeight="false" outlineLevel="0" collapsed="false">
      <c r="C34" s="249" t="s">
        <v>157</v>
      </c>
      <c r="D34" s="250" t="str">
        <f aca="false">VLOOKUP(C19,$C$4:$L$19,2,0)</f>
        <v>paliwo stałe</v>
      </c>
      <c r="E34" s="251" t="n">
        <f aca="false">VLOOKUP(C19,$C$4:$L$19,3,0)</f>
        <v>0.85</v>
      </c>
      <c r="F34" s="251" t="n">
        <f aca="false">VLOOKUP(C19,$C$4:$L$19,4,0)</f>
        <v>1.1</v>
      </c>
      <c r="G34" s="252" t="n">
        <f aca="false">VLOOKUP(C19,$C$4:$L$19,5,0)</f>
        <v>94.77</v>
      </c>
      <c r="H34" s="253" t="n">
        <f aca="false">VLOOKUP(C19,$C$4:$L$19,6,0)</f>
        <v>18</v>
      </c>
      <c r="I34" s="254" t="n">
        <f aca="false">VLOOKUP(C19,$C$4:$L$19,7,0)</f>
        <v>0</v>
      </c>
      <c r="J34" s="255" t="n">
        <f aca="false">VLOOKUP(C19,$C$4:$L$19,8,0)</f>
        <v>341.172</v>
      </c>
      <c r="K34" s="256" t="n">
        <f aca="false">VLOOKUP(C19,$C$4:$L$19,9,0)</f>
        <v>64.8</v>
      </c>
      <c r="L34" s="257" t="n">
        <f aca="false">VLOOKUP(C19,$C$4:$L$19,10,0)</f>
        <v>0</v>
      </c>
    </row>
    <row r="35" customFormat="false" ht="14.3" hidden="false" customHeight="false" outlineLevel="0" collapsed="false">
      <c r="C35" s="249" t="s">
        <v>158</v>
      </c>
      <c r="D35" s="250" t="str">
        <f aca="false">VLOOKUP(C13,$C$4:$L$19,2,0)</f>
        <v>biomasa</v>
      </c>
      <c r="E35" s="251" t="n">
        <f aca="false">VLOOKUP(C13,$C$4:$L$19,3,0)</f>
        <v>0.85</v>
      </c>
      <c r="F35" s="251" t="n">
        <f aca="false">VLOOKUP(C13,$C$4:$L$19,4,0)</f>
        <v>0.2</v>
      </c>
      <c r="G35" s="252" t="n">
        <f aca="false">VLOOKUP(C13,$C$4:$L$19,5,0)</f>
        <v>112</v>
      </c>
      <c r="H35" s="253" t="n">
        <f aca="false">VLOOKUP(C13,$C$4:$L$19,6,0)</f>
        <v>16</v>
      </c>
      <c r="I35" s="254" t="n">
        <f aca="false">VLOOKUP(C13,$C$4:$L$19,7,0)</f>
        <v>0</v>
      </c>
      <c r="J35" s="255" t="n">
        <f aca="false">VLOOKUP(C13,$C$4:$L$19,8,0)</f>
        <v>0</v>
      </c>
      <c r="K35" s="256" t="n">
        <f aca="false">VLOOKUP(C13,$C$4:$L$19,9,0)</f>
        <v>57.6</v>
      </c>
      <c r="L35" s="257" t="n">
        <f aca="false">VLOOKUP(C13,$C$4:$L$19,10,0)</f>
        <v>0</v>
      </c>
    </row>
    <row r="36" customFormat="false" ht="14.95" hidden="false" customHeight="false" outlineLevel="0" collapsed="false">
      <c r="C36" s="258" t="s">
        <v>138</v>
      </c>
      <c r="D36" s="259" t="str">
        <f aca="false">VLOOKUP($C36,$C$4:$L$19,2,0)</f>
        <v>energia elektryczna</v>
      </c>
      <c r="E36" s="260" t="n">
        <f aca="false">VLOOKUP($C36,$C$4:$L$19,3,0)</f>
        <v>1</v>
      </c>
      <c r="F36" s="260" t="n">
        <f aca="false">VLOOKUP($C36,$C$4:$L$19,4,0)</f>
        <v>3</v>
      </c>
      <c r="G36" s="222" t="n">
        <f aca="false">VLOOKUP($C36,$C$4:$L$19,5,0)</f>
        <v>193.888888888889</v>
      </c>
      <c r="H36" s="223" t="n">
        <f aca="false">VLOOKUP($C36,$C$4:$L$19,6,0)</f>
        <v>0</v>
      </c>
      <c r="I36" s="261" t="n">
        <f aca="false">VLOOKUP($C36,$C$4:$L$19,7,0)</f>
        <v>0</v>
      </c>
      <c r="J36" s="225" t="n">
        <f aca="false">VLOOKUP($C36,$C$4:$L$19,8,0)</f>
        <v>698</v>
      </c>
      <c r="K36" s="226" t="n">
        <f aca="false">VLOOKUP($C36,$C$4:$L$19,9,0)</f>
        <v>0</v>
      </c>
      <c r="L36" s="227" t="n">
        <f aca="false">VLOOKUP($C36,$C$4:$L$19,10,0)</f>
        <v>0</v>
      </c>
    </row>
    <row r="38" customFormat="false" ht="14.3" hidden="false" customHeight="false" outlineLevel="0" collapsed="false">
      <c r="C38" s="235" t="s">
        <v>140</v>
      </c>
    </row>
    <row r="39" customFormat="false" ht="14.3" hidden="false" customHeight="false" outlineLevel="0" collapsed="false">
      <c r="C39" s="235" t="s">
        <v>120</v>
      </c>
    </row>
    <row r="40" customFormat="false" ht="14.3" hidden="false" customHeight="false" outlineLevel="0" collapsed="false">
      <c r="C40" s="235" t="s">
        <v>122</v>
      </c>
    </row>
    <row r="41" customFormat="false" ht="14.3" hidden="false" customHeight="false" outlineLevel="0" collapsed="false">
      <c r="C41" s="235" t="s">
        <v>124</v>
      </c>
    </row>
    <row r="42" customFormat="false" ht="14.3" hidden="false" customHeight="false" outlineLevel="0" collapsed="false">
      <c r="C42" s="235" t="s">
        <v>125</v>
      </c>
    </row>
    <row r="43" customFormat="false" ht="14.3" hidden="false" customHeight="false" outlineLevel="0" collapsed="false">
      <c r="C43" s="235" t="s">
        <v>126</v>
      </c>
    </row>
    <row r="44" customFormat="false" ht="14.3" hidden="false" customHeight="false" outlineLevel="0" collapsed="false">
      <c r="C44" s="235" t="s">
        <v>127</v>
      </c>
    </row>
    <row r="45" customFormat="false" ht="14.3" hidden="false" customHeight="false" outlineLevel="0" collapsed="false">
      <c r="C45" s="235" t="s">
        <v>129</v>
      </c>
    </row>
    <row r="46" customFormat="false" ht="14.3" hidden="false" customHeight="false" outlineLevel="0" collapsed="false">
      <c r="C46" s="235" t="s">
        <v>130</v>
      </c>
    </row>
    <row r="47" customFormat="false" ht="14.3" hidden="false" customHeight="false" outlineLevel="0" collapsed="false">
      <c r="C47" s="235" t="s">
        <v>132</v>
      </c>
    </row>
    <row r="48" customFormat="false" ht="14.3" hidden="false" customHeight="false" outlineLevel="0" collapsed="false">
      <c r="C48" s="235" t="s">
        <v>134</v>
      </c>
    </row>
    <row r="49" customFormat="false" ht="14.3" hidden="false" customHeight="false" outlineLevel="0" collapsed="false">
      <c r="C49" s="235" t="s">
        <v>135</v>
      </c>
    </row>
    <row r="50" customFormat="false" ht="14.3" hidden="false" customHeight="false" outlineLevel="0" collapsed="false">
      <c r="C50" s="235" t="s">
        <v>137</v>
      </c>
    </row>
    <row r="51" customFormat="false" ht="14.3" hidden="false" customHeight="false" outlineLevel="0" collapsed="false">
      <c r="C51" s="235" t="s">
        <v>138</v>
      </c>
    </row>
  </sheetData>
  <sheetProtection algorithmName="SHA-512" hashValue="xBnRSXt1/EBS2U2JuImO0aE6IwJtAh1Uyn/MLeVBDQN3rJAVUYlt+8/eiIxsplpYab4Mxsqfkayoq+UXFpcJ2w==" saltValue="RpeWGJildpahcYhQOALX8w==" spinCount="100000" sheet="true" objects="true" scenarios="true"/>
  <mergeCells count="19">
    <mergeCell ref="A1:A3"/>
    <mergeCell ref="B1:B3"/>
    <mergeCell ref="C1:C3"/>
    <mergeCell ref="D1:D3"/>
    <mergeCell ref="E1:E3"/>
    <mergeCell ref="F1:F3"/>
    <mergeCell ref="G1:I1"/>
    <mergeCell ref="J1:L1"/>
    <mergeCell ref="A5:A17"/>
    <mergeCell ref="B20:L20"/>
    <mergeCell ref="B21:L21"/>
    <mergeCell ref="B22:L22"/>
    <mergeCell ref="B23:L23"/>
    <mergeCell ref="C26:C28"/>
    <mergeCell ref="D26:D28"/>
    <mergeCell ref="E26:E28"/>
    <mergeCell ref="F26:F28"/>
    <mergeCell ref="G26:I26"/>
    <mergeCell ref="J26:L26"/>
  </mergeCells>
  <printOptions headings="false" gridLines="false" gridLinesSet="true" horizontalCentered="false" verticalCentered="false"/>
  <pageMargins left="0.708333333333333" right="0.708333333333333" top="1.18611111111111" bottom="0.747916666666667" header="0.315277777777778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Piotr Oblekowski</dc:creator>
  <dc:description/>
  <dc:language>pl-PL</dc:language>
  <cp:lastModifiedBy>Wierzchołowska-Dziedzic Anna</cp:lastModifiedBy>
  <cp:lastPrinted>2024-04-05T12:47:46Z</cp:lastPrinted>
  <dcterms:modified xsi:type="dcterms:W3CDTF">2024-04-22T06:03:30Z</dcterms:modified>
  <cp:revision>0</cp:revision>
  <dc:subject/>
  <dc:title>Dokument podsumowujący audyt energetyczny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